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heckCompatibility="1" autoCompressPictures="0"/>
  <workbookProtection workbookPassword="C59F" lockStructure="1"/>
  <bookViews>
    <workbookView xWindow="0" yWindow="120" windowWidth="12240" windowHeight="9120"/>
  </bookViews>
  <sheets>
    <sheet name="2015 Pension Calculation" sheetId="3" r:id="rId1"/>
    <sheet name="Historical CPI Rates" sheetId="4" state="hidden" r:id="rId2"/>
    <sheet name="Revaluation" sheetId="5" state="hidden" r:id="rId3"/>
    <sheet name="Variables" sheetId="6" state="hidden" r:id="rId4"/>
    <sheet name="2015 VER Calculator " sheetId="7" r:id="rId5"/>
  </sheets>
  <definedNames>
    <definedName name="_xlnm.Print_Area" localSheetId="2">Revaluation!$A$2:$X$25</definedName>
  </definedName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J14" i="7" l="1"/>
  <c r="X126" i="7" l="1"/>
  <c r="X135" i="7"/>
  <c r="AB14" i="7" l="1"/>
  <c r="AD14" i="7" s="1"/>
  <c r="J21" i="7" s="1"/>
  <c r="AH11" i="7"/>
  <c r="AH12" i="7"/>
  <c r="AH13" i="7"/>
  <c r="AH14" i="7"/>
  <c r="AH15" i="7"/>
  <c r="AH16" i="7"/>
  <c r="AH17" i="7"/>
  <c r="AH18" i="7"/>
  <c r="AH19" i="7"/>
  <c r="AH20" i="7"/>
  <c r="AH21" i="7"/>
  <c r="J22" i="7" l="1"/>
  <c r="D20" i="3" l="1"/>
  <c r="C3" i="5" s="1"/>
  <c r="C2" i="6"/>
  <c r="A1" i="5"/>
  <c r="B15" i="4"/>
  <c r="E20" i="3" l="1"/>
  <c r="D21" i="3"/>
  <c r="E21" i="3" l="1"/>
  <c r="D22" i="3"/>
  <c r="D3" i="5"/>
  <c r="E3" i="5" s="1"/>
  <c r="F3" i="5" s="1"/>
  <c r="G3" i="5" s="1"/>
  <c r="H3" i="5" s="1"/>
  <c r="I3" i="5" s="1"/>
  <c r="J3" i="5" s="1"/>
  <c r="K3" i="5" s="1"/>
  <c r="L3" i="5" s="1"/>
  <c r="M3" i="5" s="1"/>
  <c r="N3" i="5" s="1"/>
  <c r="O3" i="5" s="1"/>
  <c r="P3" i="5" s="1"/>
  <c r="Q3" i="5" s="1"/>
  <c r="R3" i="5" s="1"/>
  <c r="S3" i="5" s="1"/>
  <c r="T3" i="5" s="1"/>
  <c r="U3" i="5" s="1"/>
  <c r="V3" i="5" s="1"/>
  <c r="W3" i="5" s="1"/>
  <c r="X3" i="5" s="1"/>
  <c r="Y3" i="5" s="1"/>
  <c r="Z3" i="5" s="1"/>
  <c r="AA3" i="5" s="1"/>
  <c r="AB3" i="5" s="1"/>
  <c r="AC3" i="5" s="1"/>
  <c r="AD3" i="5" s="1"/>
  <c r="AE3" i="5" s="1"/>
  <c r="AF3" i="5" s="1"/>
  <c r="AG3" i="5" s="1"/>
  <c r="AH3" i="5" s="1"/>
  <c r="AI3" i="5" s="1"/>
  <c r="AJ3" i="5" s="1"/>
  <c r="AK3" i="5" s="1"/>
  <c r="AL3" i="5" s="1"/>
  <c r="AM3" i="5" s="1"/>
  <c r="AN3" i="5" s="1"/>
  <c r="AO3" i="5" s="1"/>
  <c r="AP3" i="5" s="1"/>
  <c r="AQ3" i="5" s="1"/>
  <c r="AR3" i="5" s="1"/>
  <c r="AS3" i="5" s="1"/>
  <c r="AT3" i="5" s="1"/>
  <c r="AU3" i="5" s="1"/>
  <c r="A4" i="5"/>
  <c r="C4" i="5" s="1"/>
  <c r="F20" i="3"/>
  <c r="C49" i="5" l="1"/>
  <c r="D4" i="5"/>
  <c r="A5" i="5"/>
  <c r="D5" i="5" s="1"/>
  <c r="E5" i="5" s="1"/>
  <c r="F5" i="5" s="1"/>
  <c r="G5" i="5" s="1"/>
  <c r="H5" i="5" s="1"/>
  <c r="I5" i="5" s="1"/>
  <c r="J5" i="5" s="1"/>
  <c r="K5" i="5" s="1"/>
  <c r="L5" i="5" s="1"/>
  <c r="M5" i="5" s="1"/>
  <c r="N5" i="5" s="1"/>
  <c r="O5" i="5" s="1"/>
  <c r="P5" i="5" s="1"/>
  <c r="Q5" i="5" s="1"/>
  <c r="R5" i="5" s="1"/>
  <c r="S5" i="5" s="1"/>
  <c r="T5" i="5" s="1"/>
  <c r="U5" i="5" s="1"/>
  <c r="V5" i="5" s="1"/>
  <c r="W5" i="5" s="1"/>
  <c r="X5" i="5" s="1"/>
  <c r="Y5" i="5" s="1"/>
  <c r="Z5" i="5" s="1"/>
  <c r="AA5" i="5" s="1"/>
  <c r="AB5" i="5" s="1"/>
  <c r="AC5" i="5" s="1"/>
  <c r="AD5" i="5" s="1"/>
  <c r="AE5" i="5" s="1"/>
  <c r="AF5" i="5" s="1"/>
  <c r="AG5" i="5" s="1"/>
  <c r="AH5" i="5" s="1"/>
  <c r="AI5" i="5" s="1"/>
  <c r="AJ5" i="5" s="1"/>
  <c r="AK5" i="5" s="1"/>
  <c r="AL5" i="5" s="1"/>
  <c r="AM5" i="5" s="1"/>
  <c r="AN5" i="5" s="1"/>
  <c r="AO5" i="5" s="1"/>
  <c r="AP5" i="5" s="1"/>
  <c r="AQ5" i="5" s="1"/>
  <c r="AR5" i="5" s="1"/>
  <c r="AS5" i="5" s="1"/>
  <c r="AT5" i="5" s="1"/>
  <c r="AU5" i="5" s="1"/>
  <c r="F21" i="3"/>
  <c r="G64" i="3"/>
  <c r="G63" i="3"/>
  <c r="D23" i="3"/>
  <c r="E22" i="3"/>
  <c r="E23" i="3" l="1"/>
  <c r="D24" i="3"/>
  <c r="E4" i="5"/>
  <c r="D49" i="5"/>
  <c r="G21" i="3"/>
  <c r="A6" i="5"/>
  <c r="E6" i="5" s="1"/>
  <c r="F6" i="5" s="1"/>
  <c r="G6" i="5" s="1"/>
  <c r="H6" i="5" s="1"/>
  <c r="I6" i="5" s="1"/>
  <c r="J6" i="5" s="1"/>
  <c r="K6" i="5" s="1"/>
  <c r="L6" i="5" s="1"/>
  <c r="M6" i="5" s="1"/>
  <c r="N6" i="5" s="1"/>
  <c r="O6" i="5" s="1"/>
  <c r="P6" i="5" s="1"/>
  <c r="Q6" i="5" s="1"/>
  <c r="R6" i="5" s="1"/>
  <c r="S6" i="5" s="1"/>
  <c r="F22" i="3"/>
  <c r="T6" i="5" l="1"/>
  <c r="U6" i="5" s="1"/>
  <c r="V6" i="5" s="1"/>
  <c r="W6" i="5" s="1"/>
  <c r="X6" i="5" s="1"/>
  <c r="Y6" i="5" s="1"/>
  <c r="Z6" i="5" s="1"/>
  <c r="AA6" i="5" s="1"/>
  <c r="AB6" i="5" s="1"/>
  <c r="AC6" i="5" s="1"/>
  <c r="AD6" i="5" s="1"/>
  <c r="AE6" i="5" s="1"/>
  <c r="AF6" i="5" s="1"/>
  <c r="AG6" i="5" s="1"/>
  <c r="AH6" i="5" s="1"/>
  <c r="AI6" i="5" s="1"/>
  <c r="AJ6" i="5" s="1"/>
  <c r="AK6" i="5" s="1"/>
  <c r="AL6" i="5" s="1"/>
  <c r="AM6" i="5" s="1"/>
  <c r="AN6" i="5" s="1"/>
  <c r="AO6" i="5" s="1"/>
  <c r="AP6" i="5" s="1"/>
  <c r="AQ6" i="5" s="1"/>
  <c r="AR6" i="5" s="1"/>
  <c r="AS6" i="5" s="1"/>
  <c r="AT6" i="5" s="1"/>
  <c r="AU6" i="5" s="1"/>
  <c r="F4" i="5"/>
  <c r="E49" i="5"/>
  <c r="A7" i="5"/>
  <c r="F7" i="5" s="1"/>
  <c r="G7" i="5" s="1"/>
  <c r="H7" i="5" s="1"/>
  <c r="I7" i="5" s="1"/>
  <c r="J7" i="5" s="1"/>
  <c r="K7" i="5" s="1"/>
  <c r="L7" i="5" s="1"/>
  <c r="M7" i="5" s="1"/>
  <c r="N7" i="5" s="1"/>
  <c r="O7" i="5" s="1"/>
  <c r="P7" i="5" s="1"/>
  <c r="Q7" i="5" s="1"/>
  <c r="R7" i="5" s="1"/>
  <c r="S7" i="5" s="1"/>
  <c r="F23" i="3"/>
  <c r="E24" i="3"/>
  <c r="D25" i="3"/>
  <c r="G22" i="3" l="1"/>
  <c r="T7" i="5"/>
  <c r="U7" i="5" s="1"/>
  <c r="V7" i="5" s="1"/>
  <c r="W7" i="5" s="1"/>
  <c r="X7" i="5" s="1"/>
  <c r="Y7" i="5" s="1"/>
  <c r="Z7" i="5" s="1"/>
  <c r="AA7" i="5" s="1"/>
  <c r="AB7" i="5" s="1"/>
  <c r="AC7" i="5" s="1"/>
  <c r="AD7" i="5" s="1"/>
  <c r="AE7" i="5" s="1"/>
  <c r="AF7" i="5" s="1"/>
  <c r="AG7" i="5" s="1"/>
  <c r="AH7" i="5" s="1"/>
  <c r="AI7" i="5" s="1"/>
  <c r="AJ7" i="5" s="1"/>
  <c r="AK7" i="5" s="1"/>
  <c r="AL7" i="5" s="1"/>
  <c r="AM7" i="5" s="1"/>
  <c r="AN7" i="5" s="1"/>
  <c r="AO7" i="5" s="1"/>
  <c r="AP7" i="5" s="1"/>
  <c r="AQ7" i="5" s="1"/>
  <c r="AR7" i="5" s="1"/>
  <c r="AS7" i="5" s="1"/>
  <c r="AT7" i="5" s="1"/>
  <c r="AU7" i="5" s="1"/>
  <c r="D26" i="3"/>
  <c r="E25" i="3"/>
  <c r="A8" i="5"/>
  <c r="G8" i="5" s="1"/>
  <c r="H8" i="5" s="1"/>
  <c r="I8" i="5" s="1"/>
  <c r="J8" i="5" s="1"/>
  <c r="K8" i="5" s="1"/>
  <c r="L8" i="5" s="1"/>
  <c r="M8" i="5" s="1"/>
  <c r="N8" i="5" s="1"/>
  <c r="O8" i="5" s="1"/>
  <c r="P8" i="5" s="1"/>
  <c r="Q8" i="5" s="1"/>
  <c r="R8" i="5" s="1"/>
  <c r="S8" i="5" s="1"/>
  <c r="F24" i="3"/>
  <c r="G4" i="5"/>
  <c r="F49" i="5"/>
  <c r="G23" i="3" l="1"/>
  <c r="T8" i="5"/>
  <c r="U8" i="5" s="1"/>
  <c r="V8" i="5" s="1"/>
  <c r="W8" i="5" s="1"/>
  <c r="X8" i="5" s="1"/>
  <c r="Y8" i="5" s="1"/>
  <c r="Z8" i="5" s="1"/>
  <c r="AA8" i="5" s="1"/>
  <c r="AB8" i="5" s="1"/>
  <c r="AC8" i="5" s="1"/>
  <c r="AD8" i="5" s="1"/>
  <c r="AE8" i="5" s="1"/>
  <c r="AF8" i="5" s="1"/>
  <c r="AG8" i="5" s="1"/>
  <c r="AH8" i="5" s="1"/>
  <c r="AI8" i="5" s="1"/>
  <c r="AJ8" i="5" s="1"/>
  <c r="AK8" i="5" s="1"/>
  <c r="AL8" i="5" s="1"/>
  <c r="AM8" i="5" s="1"/>
  <c r="AN8" i="5" s="1"/>
  <c r="AO8" i="5" s="1"/>
  <c r="AP8" i="5" s="1"/>
  <c r="AQ8" i="5" s="1"/>
  <c r="AR8" i="5" s="1"/>
  <c r="AS8" i="5" s="1"/>
  <c r="AT8" i="5" s="1"/>
  <c r="AU8" i="5" s="1"/>
  <c r="A9" i="5"/>
  <c r="H9" i="5" s="1"/>
  <c r="I9" i="5" s="1"/>
  <c r="J9" i="5" s="1"/>
  <c r="K9" i="5" s="1"/>
  <c r="L9" i="5" s="1"/>
  <c r="M9" i="5" s="1"/>
  <c r="N9" i="5" s="1"/>
  <c r="O9" i="5" s="1"/>
  <c r="P9" i="5" s="1"/>
  <c r="Q9" i="5" s="1"/>
  <c r="R9" i="5" s="1"/>
  <c r="S9" i="5" s="1"/>
  <c r="F25" i="3"/>
  <c r="D27" i="3"/>
  <c r="E26" i="3"/>
  <c r="H4" i="5"/>
  <c r="G49" i="5"/>
  <c r="G24" i="3" l="1"/>
  <c r="I4" i="5"/>
  <c r="H49" i="5"/>
  <c r="T9" i="5"/>
  <c r="U9" i="5" s="1"/>
  <c r="V9" i="5" s="1"/>
  <c r="W9" i="5" s="1"/>
  <c r="X9" i="5" s="1"/>
  <c r="Y9" i="5" s="1"/>
  <c r="Z9" i="5" s="1"/>
  <c r="AA9" i="5" s="1"/>
  <c r="AB9" i="5" s="1"/>
  <c r="AC9" i="5" s="1"/>
  <c r="AD9" i="5" s="1"/>
  <c r="AE9" i="5" s="1"/>
  <c r="AF9" i="5" s="1"/>
  <c r="AG9" i="5" s="1"/>
  <c r="AH9" i="5" s="1"/>
  <c r="AI9" i="5" s="1"/>
  <c r="AJ9" i="5" s="1"/>
  <c r="AK9" i="5" s="1"/>
  <c r="AL9" i="5" s="1"/>
  <c r="AM9" i="5" s="1"/>
  <c r="AN9" i="5" s="1"/>
  <c r="AO9" i="5" s="1"/>
  <c r="AP9" i="5" s="1"/>
  <c r="AQ9" i="5" s="1"/>
  <c r="AR9" i="5" s="1"/>
  <c r="AS9" i="5" s="1"/>
  <c r="AT9" i="5" s="1"/>
  <c r="AU9" i="5" s="1"/>
  <c r="D28" i="3"/>
  <c r="E27" i="3"/>
  <c r="A10" i="5"/>
  <c r="I10" i="5" s="1"/>
  <c r="J10" i="5" s="1"/>
  <c r="K10" i="5" s="1"/>
  <c r="L10" i="5" s="1"/>
  <c r="M10" i="5" s="1"/>
  <c r="N10" i="5" s="1"/>
  <c r="O10" i="5" s="1"/>
  <c r="P10" i="5" s="1"/>
  <c r="Q10" i="5" s="1"/>
  <c r="R10" i="5" s="1"/>
  <c r="S10" i="5" s="1"/>
  <c r="F26" i="3"/>
  <c r="G25" i="3" l="1"/>
  <c r="A11" i="5"/>
  <c r="J11" i="5" s="1"/>
  <c r="K11" i="5" s="1"/>
  <c r="L11" i="5" s="1"/>
  <c r="M11" i="5" s="1"/>
  <c r="N11" i="5" s="1"/>
  <c r="O11" i="5" s="1"/>
  <c r="P11" i="5" s="1"/>
  <c r="Q11" i="5" s="1"/>
  <c r="R11" i="5" s="1"/>
  <c r="S11" i="5" s="1"/>
  <c r="F27" i="3"/>
  <c r="E28" i="3"/>
  <c r="D29" i="3"/>
  <c r="J4" i="5"/>
  <c r="I49" i="5"/>
  <c r="T10" i="5"/>
  <c r="U10" i="5" s="1"/>
  <c r="V10" i="5" s="1"/>
  <c r="W10" i="5" s="1"/>
  <c r="X10" i="5" s="1"/>
  <c r="Y10" i="5" s="1"/>
  <c r="Z10" i="5" s="1"/>
  <c r="AA10" i="5" s="1"/>
  <c r="AB10" i="5" s="1"/>
  <c r="AC10" i="5" s="1"/>
  <c r="AD10" i="5" s="1"/>
  <c r="AE10" i="5" s="1"/>
  <c r="AF10" i="5" s="1"/>
  <c r="AG10" i="5" s="1"/>
  <c r="AH10" i="5" s="1"/>
  <c r="AI10" i="5" s="1"/>
  <c r="AJ10" i="5" s="1"/>
  <c r="AK10" i="5" s="1"/>
  <c r="AL10" i="5" s="1"/>
  <c r="AM10" i="5" s="1"/>
  <c r="AN10" i="5" s="1"/>
  <c r="AO10" i="5" s="1"/>
  <c r="AP10" i="5" s="1"/>
  <c r="AQ10" i="5" s="1"/>
  <c r="AR10" i="5" s="1"/>
  <c r="AS10" i="5" s="1"/>
  <c r="AT10" i="5" s="1"/>
  <c r="AU10" i="5" s="1"/>
  <c r="G26" i="3" l="1"/>
  <c r="T11" i="5"/>
  <c r="U11" i="5" s="1"/>
  <c r="V11" i="5" s="1"/>
  <c r="W11" i="5" s="1"/>
  <c r="X11" i="5" s="1"/>
  <c r="Y11" i="5" s="1"/>
  <c r="Z11" i="5" s="1"/>
  <c r="AA11" i="5" s="1"/>
  <c r="AB11" i="5" s="1"/>
  <c r="AC11" i="5" s="1"/>
  <c r="AD11" i="5" s="1"/>
  <c r="AE11" i="5" s="1"/>
  <c r="AF11" i="5" s="1"/>
  <c r="AG11" i="5" s="1"/>
  <c r="AH11" i="5" s="1"/>
  <c r="AI11" i="5" s="1"/>
  <c r="AJ11" i="5" s="1"/>
  <c r="AK11" i="5" s="1"/>
  <c r="AL11" i="5" s="1"/>
  <c r="AM11" i="5" s="1"/>
  <c r="AN11" i="5" s="1"/>
  <c r="AO11" i="5" s="1"/>
  <c r="AP11" i="5" s="1"/>
  <c r="AQ11" i="5" s="1"/>
  <c r="AR11" i="5" s="1"/>
  <c r="AS11" i="5" s="1"/>
  <c r="AT11" i="5" s="1"/>
  <c r="AU11" i="5" s="1"/>
  <c r="E29" i="3"/>
  <c r="D30" i="3"/>
  <c r="A12" i="5"/>
  <c r="K12" i="5" s="1"/>
  <c r="L12" i="5" s="1"/>
  <c r="M12" i="5" s="1"/>
  <c r="N12" i="5" s="1"/>
  <c r="O12" i="5" s="1"/>
  <c r="P12" i="5" s="1"/>
  <c r="Q12" i="5" s="1"/>
  <c r="R12" i="5" s="1"/>
  <c r="S12" i="5" s="1"/>
  <c r="F28" i="3"/>
  <c r="K4" i="5"/>
  <c r="J49" i="5"/>
  <c r="G27" i="3" l="1"/>
  <c r="D31" i="3"/>
  <c r="E30" i="3"/>
  <c r="T12" i="5"/>
  <c r="U12" i="5" s="1"/>
  <c r="V12" i="5" s="1"/>
  <c r="W12" i="5" s="1"/>
  <c r="X12" i="5" s="1"/>
  <c r="Y12" i="5" s="1"/>
  <c r="Z12" i="5" s="1"/>
  <c r="AA12" i="5" s="1"/>
  <c r="AB12" i="5" s="1"/>
  <c r="AC12" i="5" s="1"/>
  <c r="AD12" i="5" s="1"/>
  <c r="AE12" i="5" s="1"/>
  <c r="AF12" i="5" s="1"/>
  <c r="AG12" i="5" s="1"/>
  <c r="AH12" i="5" s="1"/>
  <c r="AI12" i="5" s="1"/>
  <c r="AJ12" i="5" s="1"/>
  <c r="AK12" i="5" s="1"/>
  <c r="AL12" i="5" s="1"/>
  <c r="AM12" i="5" s="1"/>
  <c r="AN12" i="5" s="1"/>
  <c r="AO12" i="5" s="1"/>
  <c r="AP12" i="5" s="1"/>
  <c r="AQ12" i="5" s="1"/>
  <c r="AR12" i="5" s="1"/>
  <c r="AS12" i="5" s="1"/>
  <c r="AT12" i="5" s="1"/>
  <c r="AU12" i="5" s="1"/>
  <c r="A13" i="5"/>
  <c r="L13" i="5" s="1"/>
  <c r="M13" i="5" s="1"/>
  <c r="N13" i="5" s="1"/>
  <c r="O13" i="5" s="1"/>
  <c r="P13" i="5" s="1"/>
  <c r="Q13" i="5" s="1"/>
  <c r="R13" i="5" s="1"/>
  <c r="S13" i="5" s="1"/>
  <c r="F29" i="3"/>
  <c r="L4" i="5"/>
  <c r="K49" i="5"/>
  <c r="G28" i="3" l="1"/>
  <c r="E31" i="3"/>
  <c r="D32" i="3"/>
  <c r="M4" i="5"/>
  <c r="L49" i="5"/>
  <c r="T13" i="5"/>
  <c r="U13" i="5" s="1"/>
  <c r="V13" i="5" s="1"/>
  <c r="W13" i="5" s="1"/>
  <c r="X13" i="5" s="1"/>
  <c r="Y13" i="5" s="1"/>
  <c r="Z13" i="5" s="1"/>
  <c r="AA13" i="5" s="1"/>
  <c r="AB13" i="5" s="1"/>
  <c r="AC13" i="5" s="1"/>
  <c r="AD13" i="5" s="1"/>
  <c r="AE13" i="5" s="1"/>
  <c r="AF13" i="5" s="1"/>
  <c r="AG13" i="5" s="1"/>
  <c r="AH13" i="5" s="1"/>
  <c r="AI13" i="5" s="1"/>
  <c r="AJ13" i="5" s="1"/>
  <c r="AK13" i="5" s="1"/>
  <c r="AL13" i="5" s="1"/>
  <c r="AM13" i="5" s="1"/>
  <c r="AN13" i="5" s="1"/>
  <c r="AO13" i="5" s="1"/>
  <c r="AP13" i="5" s="1"/>
  <c r="AQ13" i="5" s="1"/>
  <c r="AR13" i="5" s="1"/>
  <c r="AS13" i="5" s="1"/>
  <c r="AT13" i="5" s="1"/>
  <c r="AU13" i="5" s="1"/>
  <c r="A14" i="5"/>
  <c r="M14" i="5" s="1"/>
  <c r="N14" i="5" s="1"/>
  <c r="O14" i="5" s="1"/>
  <c r="P14" i="5" s="1"/>
  <c r="Q14" i="5" s="1"/>
  <c r="R14" i="5" s="1"/>
  <c r="S14" i="5" s="1"/>
  <c r="F30" i="3"/>
  <c r="G29" i="3" l="1"/>
  <c r="A15" i="5"/>
  <c r="N15" i="5" s="1"/>
  <c r="O15" i="5" s="1"/>
  <c r="P15" i="5" s="1"/>
  <c r="Q15" i="5" s="1"/>
  <c r="R15" i="5" s="1"/>
  <c r="S15" i="5" s="1"/>
  <c r="F31" i="3"/>
  <c r="T14" i="5"/>
  <c r="U14" i="5" s="1"/>
  <c r="V14" i="5" s="1"/>
  <c r="W14" i="5" s="1"/>
  <c r="X14" i="5" s="1"/>
  <c r="Y14" i="5" s="1"/>
  <c r="Z14" i="5" s="1"/>
  <c r="AA14" i="5" s="1"/>
  <c r="AB14" i="5" s="1"/>
  <c r="AC14" i="5" s="1"/>
  <c r="AD14" i="5" s="1"/>
  <c r="AE14" i="5" s="1"/>
  <c r="AF14" i="5" s="1"/>
  <c r="AG14" i="5" s="1"/>
  <c r="AH14" i="5" s="1"/>
  <c r="AI14" i="5" s="1"/>
  <c r="AJ14" i="5" s="1"/>
  <c r="AK14" i="5" s="1"/>
  <c r="AL14" i="5" s="1"/>
  <c r="AM14" i="5" s="1"/>
  <c r="AN14" i="5" s="1"/>
  <c r="AO14" i="5" s="1"/>
  <c r="AP14" i="5" s="1"/>
  <c r="AQ14" i="5" s="1"/>
  <c r="AR14" i="5" s="1"/>
  <c r="AS14" i="5" s="1"/>
  <c r="AT14" i="5" s="1"/>
  <c r="AU14" i="5" s="1"/>
  <c r="N4" i="5"/>
  <c r="M49" i="5"/>
  <c r="E32" i="3"/>
  <c r="D33" i="3"/>
  <c r="G30" i="3" l="1"/>
  <c r="O4" i="5"/>
  <c r="N49" i="5"/>
  <c r="T15" i="5"/>
  <c r="U15" i="5" s="1"/>
  <c r="V15" i="5" s="1"/>
  <c r="W15" i="5" s="1"/>
  <c r="X15" i="5" s="1"/>
  <c r="Y15" i="5" s="1"/>
  <c r="Z15" i="5" s="1"/>
  <c r="AA15" i="5" s="1"/>
  <c r="AB15" i="5" s="1"/>
  <c r="AC15" i="5" s="1"/>
  <c r="AD15" i="5" s="1"/>
  <c r="AE15" i="5" s="1"/>
  <c r="AF15" i="5" s="1"/>
  <c r="AG15" i="5" s="1"/>
  <c r="AH15" i="5" s="1"/>
  <c r="AI15" i="5" s="1"/>
  <c r="AJ15" i="5" s="1"/>
  <c r="AK15" i="5" s="1"/>
  <c r="AL15" i="5" s="1"/>
  <c r="AM15" i="5" s="1"/>
  <c r="AN15" i="5" s="1"/>
  <c r="AO15" i="5" s="1"/>
  <c r="AP15" i="5" s="1"/>
  <c r="AQ15" i="5" s="1"/>
  <c r="AR15" i="5" s="1"/>
  <c r="AS15" i="5" s="1"/>
  <c r="AT15" i="5" s="1"/>
  <c r="AU15" i="5" s="1"/>
  <c r="D34" i="3"/>
  <c r="E33" i="3"/>
  <c r="F32" i="3"/>
  <c r="A16" i="5"/>
  <c r="O16" i="5" s="1"/>
  <c r="P16" i="5" s="1"/>
  <c r="Q16" i="5" s="1"/>
  <c r="R16" i="5" s="1"/>
  <c r="S16" i="5" s="1"/>
  <c r="G31" i="3" l="1"/>
  <c r="D35" i="3"/>
  <c r="E34" i="3"/>
  <c r="A17" i="5"/>
  <c r="P17" i="5" s="1"/>
  <c r="Q17" i="5" s="1"/>
  <c r="R17" i="5" s="1"/>
  <c r="S17" i="5" s="1"/>
  <c r="F33" i="3"/>
  <c r="T16" i="5"/>
  <c r="U16" i="5" s="1"/>
  <c r="V16" i="5" s="1"/>
  <c r="W16" i="5" s="1"/>
  <c r="X16" i="5" s="1"/>
  <c r="Y16" i="5" s="1"/>
  <c r="Z16" i="5" s="1"/>
  <c r="AA16" i="5" s="1"/>
  <c r="AB16" i="5" s="1"/>
  <c r="AC16" i="5" s="1"/>
  <c r="AD16" i="5" s="1"/>
  <c r="AE16" i="5" s="1"/>
  <c r="AF16" i="5" s="1"/>
  <c r="AG16" i="5" s="1"/>
  <c r="AH16" i="5" s="1"/>
  <c r="AI16" i="5" s="1"/>
  <c r="AJ16" i="5" s="1"/>
  <c r="AK16" i="5" s="1"/>
  <c r="AL16" i="5" s="1"/>
  <c r="AM16" i="5" s="1"/>
  <c r="AN16" i="5" s="1"/>
  <c r="AO16" i="5" s="1"/>
  <c r="AP16" i="5" s="1"/>
  <c r="AQ16" i="5" s="1"/>
  <c r="AR16" i="5" s="1"/>
  <c r="AS16" i="5" s="1"/>
  <c r="AT16" i="5" s="1"/>
  <c r="AU16" i="5" s="1"/>
  <c r="P4" i="5"/>
  <c r="O49" i="5"/>
  <c r="G32" i="3" l="1"/>
  <c r="D36" i="3"/>
  <c r="E35" i="3"/>
  <c r="Q4" i="5"/>
  <c r="P49" i="5"/>
  <c r="T17" i="5"/>
  <c r="U17" i="5" s="1"/>
  <c r="V17" i="5" s="1"/>
  <c r="W17" i="5" s="1"/>
  <c r="X17" i="5" s="1"/>
  <c r="Y17" i="5" s="1"/>
  <c r="Z17" i="5" s="1"/>
  <c r="AA17" i="5" s="1"/>
  <c r="AB17" i="5" s="1"/>
  <c r="AC17" i="5" s="1"/>
  <c r="AD17" i="5" s="1"/>
  <c r="AE17" i="5" s="1"/>
  <c r="AF17" i="5" s="1"/>
  <c r="AG17" i="5" s="1"/>
  <c r="AH17" i="5" s="1"/>
  <c r="AI17" i="5" s="1"/>
  <c r="AJ17" i="5" s="1"/>
  <c r="AK17" i="5" s="1"/>
  <c r="AL17" i="5" s="1"/>
  <c r="AM17" i="5" s="1"/>
  <c r="AN17" i="5" s="1"/>
  <c r="AO17" i="5" s="1"/>
  <c r="AP17" i="5" s="1"/>
  <c r="AQ17" i="5" s="1"/>
  <c r="AR17" i="5" s="1"/>
  <c r="AS17" i="5" s="1"/>
  <c r="AT17" i="5" s="1"/>
  <c r="AU17" i="5" s="1"/>
  <c r="F34" i="3"/>
  <c r="A18" i="5"/>
  <c r="Q18" i="5" s="1"/>
  <c r="R18" i="5" s="1"/>
  <c r="S18" i="5" s="1"/>
  <c r="G33" i="3" l="1"/>
  <c r="T18" i="5"/>
  <c r="U18" i="5" s="1"/>
  <c r="V18" i="5" s="1"/>
  <c r="W18" i="5" s="1"/>
  <c r="X18" i="5" s="1"/>
  <c r="Y18" i="5" s="1"/>
  <c r="Z18" i="5" s="1"/>
  <c r="AA18" i="5" s="1"/>
  <c r="AB18" i="5" s="1"/>
  <c r="AC18" i="5" s="1"/>
  <c r="AD18" i="5" s="1"/>
  <c r="AE18" i="5" s="1"/>
  <c r="AF18" i="5" s="1"/>
  <c r="AG18" i="5" s="1"/>
  <c r="AH18" i="5" s="1"/>
  <c r="AI18" i="5" s="1"/>
  <c r="AJ18" i="5" s="1"/>
  <c r="AK18" i="5" s="1"/>
  <c r="AL18" i="5" s="1"/>
  <c r="AM18" i="5" s="1"/>
  <c r="AN18" i="5" s="1"/>
  <c r="AO18" i="5" s="1"/>
  <c r="AP18" i="5" s="1"/>
  <c r="AQ18" i="5" s="1"/>
  <c r="AR18" i="5" s="1"/>
  <c r="AS18" i="5" s="1"/>
  <c r="AT18" i="5" s="1"/>
  <c r="AU18" i="5" s="1"/>
  <c r="E36" i="3"/>
  <c r="D37" i="3"/>
  <c r="R4" i="5"/>
  <c r="Q49" i="5"/>
  <c r="A19" i="5"/>
  <c r="R19" i="5" s="1"/>
  <c r="S19" i="5" s="1"/>
  <c r="F35" i="3"/>
  <c r="G34" i="3" l="1"/>
  <c r="T19" i="5"/>
  <c r="U19" i="5" s="1"/>
  <c r="V19" i="5" s="1"/>
  <c r="W19" i="5" s="1"/>
  <c r="X19" i="5" s="1"/>
  <c r="Y19" i="5" s="1"/>
  <c r="Z19" i="5" s="1"/>
  <c r="AA19" i="5" s="1"/>
  <c r="AB19" i="5" s="1"/>
  <c r="AC19" i="5" s="1"/>
  <c r="AD19" i="5" s="1"/>
  <c r="AE19" i="5" s="1"/>
  <c r="AF19" i="5" s="1"/>
  <c r="AG19" i="5" s="1"/>
  <c r="AH19" i="5" s="1"/>
  <c r="AI19" i="5" s="1"/>
  <c r="AJ19" i="5" s="1"/>
  <c r="AK19" i="5" s="1"/>
  <c r="AL19" i="5" s="1"/>
  <c r="AM19" i="5" s="1"/>
  <c r="AN19" i="5" s="1"/>
  <c r="AO19" i="5" s="1"/>
  <c r="AP19" i="5" s="1"/>
  <c r="AQ19" i="5" s="1"/>
  <c r="AR19" i="5" s="1"/>
  <c r="AS19" i="5" s="1"/>
  <c r="AT19" i="5" s="1"/>
  <c r="AU19" i="5" s="1"/>
  <c r="E37" i="3"/>
  <c r="D38" i="3"/>
  <c r="A20" i="5"/>
  <c r="S20" i="5" s="1"/>
  <c r="F36" i="3"/>
  <c r="S4" i="5"/>
  <c r="R49" i="5"/>
  <c r="G35" i="3" l="1"/>
  <c r="T4" i="5"/>
  <c r="S49" i="5"/>
  <c r="A21" i="5"/>
  <c r="T21" i="5" s="1"/>
  <c r="U21" i="5" s="1"/>
  <c r="V21" i="5" s="1"/>
  <c r="W21" i="5" s="1"/>
  <c r="X21" i="5" s="1"/>
  <c r="Y21" i="5" s="1"/>
  <c r="F37" i="3"/>
  <c r="D39" i="3"/>
  <c r="E38" i="3"/>
  <c r="T20" i="5"/>
  <c r="U20" i="5" s="1"/>
  <c r="V20" i="5" s="1"/>
  <c r="W20" i="5" s="1"/>
  <c r="X20" i="5" s="1"/>
  <c r="Y20" i="5" s="1"/>
  <c r="Z20" i="5" s="1"/>
  <c r="AA20" i="5" s="1"/>
  <c r="AB20" i="5" s="1"/>
  <c r="AC20" i="5" s="1"/>
  <c r="AD20" i="5" s="1"/>
  <c r="AE20" i="5" s="1"/>
  <c r="AF20" i="5" s="1"/>
  <c r="AG20" i="5" s="1"/>
  <c r="AH20" i="5" s="1"/>
  <c r="AI20" i="5" s="1"/>
  <c r="AJ20" i="5" s="1"/>
  <c r="AK20" i="5" s="1"/>
  <c r="AL20" i="5" s="1"/>
  <c r="AM20" i="5" s="1"/>
  <c r="AN20" i="5" s="1"/>
  <c r="AO20" i="5" s="1"/>
  <c r="AP20" i="5" s="1"/>
  <c r="AQ20" i="5" s="1"/>
  <c r="AR20" i="5" s="1"/>
  <c r="AS20" i="5" s="1"/>
  <c r="AT20" i="5" s="1"/>
  <c r="AU20" i="5" s="1"/>
  <c r="G36" i="3" l="1"/>
  <c r="Z21" i="5"/>
  <c r="AA21" i="5" s="1"/>
  <c r="AB21" i="5" s="1"/>
  <c r="AC21" i="5" s="1"/>
  <c r="AD21" i="5" s="1"/>
  <c r="AE21" i="5" s="1"/>
  <c r="AF21" i="5" s="1"/>
  <c r="AG21" i="5" s="1"/>
  <c r="AH21" i="5" s="1"/>
  <c r="AI21" i="5" s="1"/>
  <c r="AJ21" i="5" s="1"/>
  <c r="AK21" i="5" s="1"/>
  <c r="AL21" i="5" s="1"/>
  <c r="AM21" i="5" s="1"/>
  <c r="AN21" i="5" s="1"/>
  <c r="AO21" i="5" s="1"/>
  <c r="AP21" i="5" s="1"/>
  <c r="AQ21" i="5" s="1"/>
  <c r="AR21" i="5" s="1"/>
  <c r="AS21" i="5" s="1"/>
  <c r="AT21" i="5" s="1"/>
  <c r="AU21" i="5" s="1"/>
  <c r="E39" i="3"/>
  <c r="D40" i="3"/>
  <c r="U4" i="5"/>
  <c r="T49" i="5"/>
  <c r="A22" i="5"/>
  <c r="U22" i="5" s="1"/>
  <c r="V22" i="5" s="1"/>
  <c r="W22" i="5" s="1"/>
  <c r="X22" i="5" s="1"/>
  <c r="Y22" i="5" s="1"/>
  <c r="F38" i="3"/>
  <c r="G37" i="3" l="1"/>
  <c r="Z22" i="5"/>
  <c r="AA22" i="5" s="1"/>
  <c r="AB22" i="5" s="1"/>
  <c r="AC22" i="5" s="1"/>
  <c r="AD22" i="5" s="1"/>
  <c r="AE22" i="5" s="1"/>
  <c r="AF22" i="5" s="1"/>
  <c r="AG22" i="5" s="1"/>
  <c r="AH22" i="5" s="1"/>
  <c r="AI22" i="5" s="1"/>
  <c r="AJ22" i="5" s="1"/>
  <c r="AK22" i="5" s="1"/>
  <c r="AL22" i="5" s="1"/>
  <c r="AM22" i="5" s="1"/>
  <c r="AN22" i="5" s="1"/>
  <c r="AO22" i="5" s="1"/>
  <c r="AP22" i="5" s="1"/>
  <c r="AQ22" i="5" s="1"/>
  <c r="AR22" i="5" s="1"/>
  <c r="AS22" i="5" s="1"/>
  <c r="AT22" i="5" s="1"/>
  <c r="AU22" i="5" s="1"/>
  <c r="E40" i="3"/>
  <c r="D41" i="3"/>
  <c r="A23" i="5"/>
  <c r="V23" i="5" s="1"/>
  <c r="W23" i="5" s="1"/>
  <c r="X23" i="5" s="1"/>
  <c r="Y23" i="5" s="1"/>
  <c r="F39" i="3"/>
  <c r="V4" i="5"/>
  <c r="U49" i="5"/>
  <c r="G38" i="3" l="1"/>
  <c r="Z23" i="5"/>
  <c r="AA23" i="5" s="1"/>
  <c r="AB23" i="5" s="1"/>
  <c r="AC23" i="5" s="1"/>
  <c r="AD23" i="5" s="1"/>
  <c r="AE23" i="5" s="1"/>
  <c r="AF23" i="5" s="1"/>
  <c r="AG23" i="5" s="1"/>
  <c r="AH23" i="5" s="1"/>
  <c r="AI23" i="5" s="1"/>
  <c r="AJ23" i="5" s="1"/>
  <c r="AK23" i="5" s="1"/>
  <c r="AL23" i="5" s="1"/>
  <c r="AM23" i="5" s="1"/>
  <c r="AN23" i="5" s="1"/>
  <c r="AO23" i="5" s="1"/>
  <c r="AP23" i="5" s="1"/>
  <c r="AQ23" i="5" s="1"/>
  <c r="AR23" i="5" s="1"/>
  <c r="AS23" i="5" s="1"/>
  <c r="AT23" i="5" s="1"/>
  <c r="AU23" i="5" s="1"/>
  <c r="A24" i="5"/>
  <c r="W24" i="5" s="1"/>
  <c r="X24" i="5" s="1"/>
  <c r="Y24" i="5" s="1"/>
  <c r="F40" i="3"/>
  <c r="W4" i="5"/>
  <c r="V49" i="5"/>
  <c r="D42" i="3"/>
  <c r="E41" i="3"/>
  <c r="G39" i="3" l="1"/>
  <c r="Z24" i="5"/>
  <c r="AA24" i="5" s="1"/>
  <c r="AB24" i="5" s="1"/>
  <c r="AC24" i="5" s="1"/>
  <c r="AD24" i="5" s="1"/>
  <c r="AE24" i="5" s="1"/>
  <c r="AF24" i="5" s="1"/>
  <c r="AG24" i="5" s="1"/>
  <c r="AH24" i="5" s="1"/>
  <c r="AI24" i="5" s="1"/>
  <c r="AJ24" i="5" s="1"/>
  <c r="AK24" i="5" s="1"/>
  <c r="AL24" i="5" s="1"/>
  <c r="AM24" i="5" s="1"/>
  <c r="AN24" i="5" s="1"/>
  <c r="AO24" i="5" s="1"/>
  <c r="AP24" i="5" s="1"/>
  <c r="AQ24" i="5" s="1"/>
  <c r="AR24" i="5" s="1"/>
  <c r="AS24" i="5" s="1"/>
  <c r="AT24" i="5" s="1"/>
  <c r="AU24" i="5" s="1"/>
  <c r="D43" i="3"/>
  <c r="E42" i="3"/>
  <c r="X4" i="5"/>
  <c r="W49" i="5"/>
  <c r="A25" i="5"/>
  <c r="X25" i="5" s="1"/>
  <c r="Y25" i="5" s="1"/>
  <c r="F41" i="3"/>
  <c r="G40" i="3" l="1"/>
  <c r="Z25" i="5"/>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E43" i="3"/>
  <c r="D44" i="3"/>
  <c r="Y4" i="5"/>
  <c r="X49" i="5"/>
  <c r="A26" i="5"/>
  <c r="Y26" i="5" s="1"/>
  <c r="F42" i="3"/>
  <c r="G41" i="3" l="1"/>
  <c r="Z26" i="5"/>
  <c r="AA26" i="5" s="1"/>
  <c r="AB26" i="5" s="1"/>
  <c r="AC26" i="5" s="1"/>
  <c r="AD26" i="5" s="1"/>
  <c r="AE26" i="5" s="1"/>
  <c r="AF26" i="5" s="1"/>
  <c r="AG26" i="5" s="1"/>
  <c r="AH26" i="5" s="1"/>
  <c r="AI26" i="5" s="1"/>
  <c r="AJ26" i="5" s="1"/>
  <c r="AK26" i="5" s="1"/>
  <c r="AL26" i="5" s="1"/>
  <c r="AM26" i="5" s="1"/>
  <c r="AN26" i="5" s="1"/>
  <c r="AO26" i="5" s="1"/>
  <c r="AP26" i="5" s="1"/>
  <c r="AQ26" i="5" s="1"/>
  <c r="AR26" i="5" s="1"/>
  <c r="AS26" i="5" s="1"/>
  <c r="AT26" i="5" s="1"/>
  <c r="AU26" i="5" s="1"/>
  <c r="A27" i="5"/>
  <c r="Z27" i="5" s="1"/>
  <c r="AA27" i="5" s="1"/>
  <c r="AB27" i="5" s="1"/>
  <c r="AC27" i="5" s="1"/>
  <c r="AD27" i="5" s="1"/>
  <c r="AE27" i="5" s="1"/>
  <c r="AF27" i="5" s="1"/>
  <c r="AG27" i="5" s="1"/>
  <c r="AH27" i="5" s="1"/>
  <c r="AI27" i="5" s="1"/>
  <c r="F43" i="3"/>
  <c r="Z4" i="5"/>
  <c r="Y49" i="5"/>
  <c r="D45" i="3"/>
  <c r="E44" i="3"/>
  <c r="G42" i="3" l="1"/>
  <c r="AJ27" i="5"/>
  <c r="AK27" i="5" s="1"/>
  <c r="AL27" i="5" s="1"/>
  <c r="AM27" i="5" s="1"/>
  <c r="AN27" i="5" s="1"/>
  <c r="AO27" i="5" s="1"/>
  <c r="AP27" i="5" s="1"/>
  <c r="AQ27" i="5" s="1"/>
  <c r="AR27" i="5" s="1"/>
  <c r="AS27" i="5" s="1"/>
  <c r="AT27" i="5" s="1"/>
  <c r="AU27" i="5" s="1"/>
  <c r="E45" i="3"/>
  <c r="D46" i="3"/>
  <c r="AA4" i="5"/>
  <c r="Z49" i="5"/>
  <c r="A28" i="5"/>
  <c r="AA28" i="5" s="1"/>
  <c r="AB28" i="5" s="1"/>
  <c r="AC28" i="5" s="1"/>
  <c r="AD28" i="5" s="1"/>
  <c r="AE28" i="5" s="1"/>
  <c r="AF28" i="5" s="1"/>
  <c r="AG28" i="5" s="1"/>
  <c r="AH28" i="5" s="1"/>
  <c r="AI28" i="5" s="1"/>
  <c r="F44" i="3"/>
  <c r="G43" i="3" l="1"/>
  <c r="AJ28" i="5"/>
  <c r="AK28" i="5" s="1"/>
  <c r="AL28" i="5" s="1"/>
  <c r="AM28" i="5" s="1"/>
  <c r="AN28" i="5" s="1"/>
  <c r="AO28" i="5" s="1"/>
  <c r="AP28" i="5" s="1"/>
  <c r="AQ28" i="5" s="1"/>
  <c r="AR28" i="5" s="1"/>
  <c r="AS28" i="5" s="1"/>
  <c r="AT28" i="5" s="1"/>
  <c r="AU28" i="5" s="1"/>
  <c r="F45" i="3"/>
  <c r="A29" i="5"/>
  <c r="AB29" i="5" s="1"/>
  <c r="AC29" i="5" s="1"/>
  <c r="AD29" i="5" s="1"/>
  <c r="AE29" i="5" s="1"/>
  <c r="AF29" i="5" s="1"/>
  <c r="AG29" i="5" s="1"/>
  <c r="AH29" i="5" s="1"/>
  <c r="AI29" i="5" s="1"/>
  <c r="AB4" i="5"/>
  <c r="AA49" i="5"/>
  <c r="E46" i="3"/>
  <c r="D47" i="3"/>
  <c r="G44" i="3" l="1"/>
  <c r="AJ29" i="5"/>
  <c r="AK29" i="5" s="1"/>
  <c r="AL29" i="5" s="1"/>
  <c r="AM29" i="5" s="1"/>
  <c r="AN29" i="5" s="1"/>
  <c r="AO29" i="5" s="1"/>
  <c r="AP29" i="5" s="1"/>
  <c r="AQ29" i="5" s="1"/>
  <c r="AR29" i="5" s="1"/>
  <c r="AS29" i="5" s="1"/>
  <c r="AT29" i="5" s="1"/>
  <c r="AU29" i="5" s="1"/>
  <c r="F46" i="3"/>
  <c r="A30" i="5"/>
  <c r="AC30" i="5" s="1"/>
  <c r="AD30" i="5" s="1"/>
  <c r="AE30" i="5" s="1"/>
  <c r="AF30" i="5" s="1"/>
  <c r="AG30" i="5" s="1"/>
  <c r="AH30" i="5" s="1"/>
  <c r="AI30" i="5" s="1"/>
  <c r="D48" i="3"/>
  <c r="E47" i="3"/>
  <c r="AC4" i="5"/>
  <c r="AB49" i="5"/>
  <c r="G45" i="3" l="1"/>
  <c r="AJ30" i="5"/>
  <c r="AK30" i="5" s="1"/>
  <c r="AL30" i="5" s="1"/>
  <c r="AM30" i="5" s="1"/>
  <c r="AN30" i="5" s="1"/>
  <c r="AO30" i="5" s="1"/>
  <c r="AP30" i="5" s="1"/>
  <c r="AQ30" i="5" s="1"/>
  <c r="AR30" i="5" s="1"/>
  <c r="AS30" i="5" s="1"/>
  <c r="AT30" i="5" s="1"/>
  <c r="AU30" i="5" s="1"/>
  <c r="AD4" i="5"/>
  <c r="AC49" i="5"/>
  <c r="A31" i="5"/>
  <c r="AD31" i="5" s="1"/>
  <c r="AE31" i="5" s="1"/>
  <c r="AF31" i="5" s="1"/>
  <c r="AG31" i="5" s="1"/>
  <c r="AH31" i="5" s="1"/>
  <c r="AI31" i="5" s="1"/>
  <c r="F47" i="3"/>
  <c r="D49" i="3"/>
  <c r="E48" i="3"/>
  <c r="G46" i="3" l="1"/>
  <c r="AJ31" i="5"/>
  <c r="AK31" i="5" s="1"/>
  <c r="AL31" i="5" s="1"/>
  <c r="AM31" i="5" s="1"/>
  <c r="AN31" i="5" s="1"/>
  <c r="AO31" i="5" s="1"/>
  <c r="AP31" i="5" s="1"/>
  <c r="AQ31" i="5" s="1"/>
  <c r="AR31" i="5" s="1"/>
  <c r="AS31" i="5" s="1"/>
  <c r="AT31" i="5" s="1"/>
  <c r="AU31" i="5" s="1"/>
  <c r="G47" i="3"/>
  <c r="D50" i="3"/>
  <c r="E49" i="3"/>
  <c r="A32" i="5"/>
  <c r="AE32" i="5" s="1"/>
  <c r="AF32" i="5" s="1"/>
  <c r="AG32" i="5" s="1"/>
  <c r="AH32" i="5" s="1"/>
  <c r="AI32" i="5" s="1"/>
  <c r="F48" i="3"/>
  <c r="AE4" i="5"/>
  <c r="AD49" i="5"/>
  <c r="AJ32" i="5" l="1"/>
  <c r="AK32" i="5" s="1"/>
  <c r="AL32" i="5" s="1"/>
  <c r="AM32" i="5" s="1"/>
  <c r="AN32" i="5" s="1"/>
  <c r="AO32" i="5" s="1"/>
  <c r="AP32" i="5" s="1"/>
  <c r="AQ32" i="5" s="1"/>
  <c r="AR32" i="5" s="1"/>
  <c r="AS32" i="5" s="1"/>
  <c r="AT32" i="5" s="1"/>
  <c r="AU32" i="5" s="1"/>
  <c r="E50" i="3"/>
  <c r="D51" i="3"/>
  <c r="AF4" i="5"/>
  <c r="AE49" i="5"/>
  <c r="A33" i="5"/>
  <c r="AF33" i="5" s="1"/>
  <c r="AG33" i="5" s="1"/>
  <c r="AH33" i="5" s="1"/>
  <c r="AI33" i="5" s="1"/>
  <c r="F49" i="3"/>
  <c r="G48" i="3" l="1"/>
  <c r="AJ33" i="5"/>
  <c r="AK33" i="5" s="1"/>
  <c r="AL33" i="5" s="1"/>
  <c r="AM33" i="5" s="1"/>
  <c r="AN33" i="5" s="1"/>
  <c r="AO33" i="5" s="1"/>
  <c r="AP33" i="5" s="1"/>
  <c r="AQ33" i="5" s="1"/>
  <c r="AR33" i="5" s="1"/>
  <c r="AS33" i="5" s="1"/>
  <c r="AT33" i="5" s="1"/>
  <c r="AU33" i="5" s="1"/>
  <c r="E51" i="3"/>
  <c r="D52" i="3"/>
  <c r="A34" i="5"/>
  <c r="AG34" i="5" s="1"/>
  <c r="AH34" i="5" s="1"/>
  <c r="AI34" i="5" s="1"/>
  <c r="F50" i="3"/>
  <c r="AG4" i="5"/>
  <c r="AF49" i="5"/>
  <c r="G49" i="3" l="1"/>
  <c r="AJ34" i="5"/>
  <c r="AK34" i="5" s="1"/>
  <c r="AL34" i="5" s="1"/>
  <c r="AM34" i="5" s="1"/>
  <c r="AN34" i="5" s="1"/>
  <c r="AO34" i="5" s="1"/>
  <c r="AP34" i="5" s="1"/>
  <c r="AQ34" i="5" s="1"/>
  <c r="AR34" i="5" s="1"/>
  <c r="AS34" i="5" s="1"/>
  <c r="AT34" i="5" s="1"/>
  <c r="AU34" i="5" s="1"/>
  <c r="G50" i="3"/>
  <c r="A35" i="5"/>
  <c r="AH35" i="5" s="1"/>
  <c r="AI35" i="5" s="1"/>
  <c r="F51" i="3"/>
  <c r="AH4" i="5"/>
  <c r="AG49" i="5"/>
  <c r="D53" i="3"/>
  <c r="E52" i="3"/>
  <c r="AJ35" i="5" l="1"/>
  <c r="AK35" i="5" s="1"/>
  <c r="AL35" i="5" s="1"/>
  <c r="AM35" i="5" s="1"/>
  <c r="AN35" i="5" s="1"/>
  <c r="AO35" i="5" s="1"/>
  <c r="AP35" i="5" s="1"/>
  <c r="AQ35" i="5" s="1"/>
  <c r="AR35" i="5" s="1"/>
  <c r="AS35" i="5" s="1"/>
  <c r="AT35" i="5" s="1"/>
  <c r="AU35" i="5" s="1"/>
  <c r="A36" i="5"/>
  <c r="AI36" i="5" s="1"/>
  <c r="F52" i="3"/>
  <c r="D54" i="3"/>
  <c r="E53" i="3"/>
  <c r="AI4" i="5"/>
  <c r="AH49" i="5"/>
  <c r="J19" i="7" s="1"/>
  <c r="J24" i="7" s="1"/>
  <c r="J26" i="7" s="1"/>
  <c r="G51" i="3" l="1"/>
  <c r="AJ36" i="5"/>
  <c r="AK36" i="5" s="1"/>
  <c r="AL36" i="5" s="1"/>
  <c r="AM36" i="5" s="1"/>
  <c r="AN36" i="5" s="1"/>
  <c r="AO36" i="5" s="1"/>
  <c r="AP36" i="5" s="1"/>
  <c r="AQ36" i="5" s="1"/>
  <c r="AR36" i="5" s="1"/>
  <c r="AS36" i="5" s="1"/>
  <c r="AT36" i="5" s="1"/>
  <c r="AU36" i="5" s="1"/>
  <c r="AJ4" i="5"/>
  <c r="AI49" i="5"/>
  <c r="A37" i="5"/>
  <c r="AJ37" i="5" s="1"/>
  <c r="AK37" i="5" s="1"/>
  <c r="AL37" i="5" s="1"/>
  <c r="AM37" i="5" s="1"/>
  <c r="AN37" i="5" s="1"/>
  <c r="AO37" i="5" s="1"/>
  <c r="AP37" i="5" s="1"/>
  <c r="AQ37" i="5" s="1"/>
  <c r="AR37" i="5" s="1"/>
  <c r="AS37" i="5" s="1"/>
  <c r="F53" i="3"/>
  <c r="E54" i="3"/>
  <c r="D55" i="3"/>
  <c r="G52" i="3" l="1"/>
  <c r="AT37" i="5"/>
  <c r="AU37" i="5" s="1"/>
  <c r="G53" i="3"/>
  <c r="A38" i="5"/>
  <c r="AK38" i="5" s="1"/>
  <c r="AL38" i="5" s="1"/>
  <c r="AM38" i="5" s="1"/>
  <c r="AN38" i="5" s="1"/>
  <c r="AO38" i="5" s="1"/>
  <c r="AP38" i="5" s="1"/>
  <c r="AQ38" i="5" s="1"/>
  <c r="AR38" i="5" s="1"/>
  <c r="AS38" i="5" s="1"/>
  <c r="F54" i="3"/>
  <c r="AK4" i="5"/>
  <c r="AJ49" i="5"/>
  <c r="E55" i="3"/>
  <c r="D56" i="3"/>
  <c r="AT38" i="5" l="1"/>
  <c r="AU38" i="5" s="1"/>
  <c r="G54" i="3"/>
  <c r="A39" i="5"/>
  <c r="AL39" i="5" s="1"/>
  <c r="AM39" i="5" s="1"/>
  <c r="AN39" i="5" s="1"/>
  <c r="AO39" i="5" s="1"/>
  <c r="AP39" i="5" s="1"/>
  <c r="AQ39" i="5" s="1"/>
  <c r="AR39" i="5" s="1"/>
  <c r="AS39" i="5" s="1"/>
  <c r="F55" i="3"/>
  <c r="AL4" i="5"/>
  <c r="AK49" i="5"/>
  <c r="D57" i="3"/>
  <c r="E56" i="3"/>
  <c r="AT39" i="5" l="1"/>
  <c r="AU39" i="5" s="1"/>
  <c r="G55" i="3"/>
  <c r="F56" i="3"/>
  <c r="A40" i="5"/>
  <c r="AM40" i="5" s="1"/>
  <c r="AN40" i="5" s="1"/>
  <c r="AO40" i="5" s="1"/>
  <c r="AP40" i="5" s="1"/>
  <c r="AQ40" i="5" s="1"/>
  <c r="AR40" i="5" s="1"/>
  <c r="AS40" i="5" s="1"/>
  <c r="E57" i="3"/>
  <c r="D58" i="3"/>
  <c r="AM4" i="5"/>
  <c r="AL49" i="5"/>
  <c r="AT40" i="5" l="1"/>
  <c r="AU40" i="5" s="1"/>
  <c r="G56" i="3"/>
  <c r="E58" i="3"/>
  <c r="D59" i="3"/>
  <c r="A41" i="5"/>
  <c r="AN41" i="5" s="1"/>
  <c r="AO41" i="5" s="1"/>
  <c r="AP41" i="5" s="1"/>
  <c r="AQ41" i="5" s="1"/>
  <c r="AR41" i="5" s="1"/>
  <c r="AS41" i="5" s="1"/>
  <c r="F57" i="3"/>
  <c r="AN4" i="5"/>
  <c r="AM49" i="5"/>
  <c r="AT41" i="5" l="1"/>
  <c r="AU41" i="5" s="1"/>
  <c r="G57" i="3"/>
  <c r="A42" i="5"/>
  <c r="AO42" i="5" s="1"/>
  <c r="AP42" i="5" s="1"/>
  <c r="AQ42" i="5" s="1"/>
  <c r="AR42" i="5" s="1"/>
  <c r="AS42" i="5" s="1"/>
  <c r="F58" i="3"/>
  <c r="AO4" i="5"/>
  <c r="AN49" i="5"/>
  <c r="E59" i="3"/>
  <c r="D60" i="3"/>
  <c r="AT42" i="5" l="1"/>
  <c r="AU42" i="5" s="1"/>
  <c r="G58" i="3"/>
  <c r="D61" i="3"/>
  <c r="E60" i="3"/>
  <c r="AP4" i="5"/>
  <c r="AO49" i="5"/>
  <c r="F59" i="3"/>
  <c r="A43" i="5"/>
  <c r="AP43" i="5" s="1"/>
  <c r="AQ43" i="5" s="1"/>
  <c r="AR43" i="5" s="1"/>
  <c r="AS43" i="5" s="1"/>
  <c r="AT43" i="5" l="1"/>
  <c r="AU43" i="5" s="1"/>
  <c r="G59" i="3"/>
  <c r="D62" i="3"/>
  <c r="E61" i="3"/>
  <c r="AQ4" i="5"/>
  <c r="AP49" i="5"/>
  <c r="A44" i="5"/>
  <c r="AQ44" i="5" s="1"/>
  <c r="AR44" i="5" s="1"/>
  <c r="AS44" i="5" s="1"/>
  <c r="F60" i="3"/>
  <c r="AT44" i="5" l="1"/>
  <c r="AU44" i="5" s="1"/>
  <c r="G60" i="3"/>
  <c r="D63" i="3"/>
  <c r="E62" i="3"/>
  <c r="AR4" i="5"/>
  <c r="AQ49" i="5"/>
  <c r="A45" i="5"/>
  <c r="AR45" i="5" s="1"/>
  <c r="AS45" i="5" s="1"/>
  <c r="F61" i="3"/>
  <c r="AT45" i="5" l="1"/>
  <c r="AU45" i="5" s="1"/>
  <c r="G61" i="3"/>
  <c r="E63" i="3"/>
  <c r="D64" i="3"/>
  <c r="AS4" i="5"/>
  <c r="G20" i="3" s="1"/>
  <c r="H63" i="3" s="1"/>
  <c r="AR49" i="5"/>
  <c r="F62" i="3"/>
  <c r="A46" i="5"/>
  <c r="AS46" i="5" s="1"/>
  <c r="H53" i="3" l="1"/>
  <c r="H33" i="3"/>
  <c r="H21" i="3"/>
  <c r="H36" i="3"/>
  <c r="H23" i="3"/>
  <c r="H38" i="3"/>
  <c r="H28" i="3"/>
  <c r="H46" i="3"/>
  <c r="U10" i="7" s="1"/>
  <c r="H50" i="3"/>
  <c r="H34" i="3"/>
  <c r="H22" i="3"/>
  <c r="H37" i="3"/>
  <c r="H24" i="3"/>
  <c r="H29" i="3"/>
  <c r="H41" i="3"/>
  <c r="H47" i="3"/>
  <c r="H51" i="3"/>
  <c r="H54" i="3"/>
  <c r="H43" i="3"/>
  <c r="H31" i="3"/>
  <c r="H39" i="3"/>
  <c r="H25" i="3"/>
  <c r="H40" i="3"/>
  <c r="H30" i="3"/>
  <c r="H45" i="3"/>
  <c r="H48" i="3"/>
  <c r="H20" i="3"/>
  <c r="H32" i="3"/>
  <c r="H35" i="3"/>
  <c r="H26" i="3"/>
  <c r="H44" i="3"/>
  <c r="H27" i="3"/>
  <c r="H42" i="3"/>
  <c r="H49" i="3"/>
  <c r="U13" i="7" s="1"/>
  <c r="H52" i="3"/>
  <c r="H55" i="3"/>
  <c r="H56" i="3"/>
  <c r="H57" i="3"/>
  <c r="H58" i="3"/>
  <c r="H59" i="3"/>
  <c r="H60" i="3"/>
  <c r="H61" i="3"/>
  <c r="AT46" i="5"/>
  <c r="AU46" i="5" s="1"/>
  <c r="G62" i="3"/>
  <c r="H62" i="3" s="1"/>
  <c r="A47" i="5"/>
  <c r="AT47" i="5" s="1"/>
  <c r="AU47" i="5" s="1"/>
  <c r="F63" i="3"/>
  <c r="AT4" i="5"/>
  <c r="AS49" i="5"/>
  <c r="E64" i="3"/>
  <c r="H64" i="3"/>
  <c r="U12" i="7" l="1"/>
  <c r="U11" i="7"/>
  <c r="U8" i="7"/>
  <c r="U4" i="7"/>
  <c r="U7" i="7"/>
  <c r="U5" i="7"/>
  <c r="U6" i="7"/>
  <c r="U9" i="7"/>
  <c r="U15" i="7"/>
  <c r="U14" i="7"/>
  <c r="A48" i="5"/>
  <c r="AU48" i="5" s="1"/>
  <c r="F64" i="3"/>
  <c r="AU4" i="5"/>
  <c r="AT49" i="5"/>
  <c r="AU49" i="5" l="1"/>
</calcChain>
</file>

<file path=xl/sharedStrings.xml><?xml version="1.0" encoding="utf-8"?>
<sst xmlns="http://schemas.openxmlformats.org/spreadsheetml/2006/main" count="52" uniqueCount="50">
  <si>
    <t>Year</t>
  </si>
  <si>
    <t>Rate</t>
  </si>
  <si>
    <t>Starting Salary as of 2016</t>
  </si>
  <si>
    <t>Annual Salary increase</t>
  </si>
  <si>
    <t>Build Up Rate (1/54th)</t>
  </si>
  <si>
    <t>Age</t>
  </si>
  <si>
    <t>CPI + 1.5%</t>
  </si>
  <si>
    <t>Years' of Service</t>
  </si>
  <si>
    <t>Assumptions:</t>
  </si>
  <si>
    <t xml:space="preserve">Average </t>
  </si>
  <si>
    <t xml:space="preserve">Historical UK CPI </t>
  </si>
  <si>
    <t>Yearly Pension Earnings
(1/54th of Pensionable Pay)</t>
  </si>
  <si>
    <t>Salary 
(annual salary rise as above)</t>
  </si>
  <si>
    <t>Revaluation at Retirement Age</t>
  </si>
  <si>
    <t>Date of birth</t>
  </si>
  <si>
    <t>Start date of 2015 scheme</t>
  </si>
  <si>
    <t>Retirement Age</t>
  </si>
  <si>
    <t>Estimated Pension Forecast at Retirement</t>
  </si>
  <si>
    <t>Name</t>
  </si>
  <si>
    <t>Value</t>
  </si>
  <si>
    <t>Please note HSC Pensions are unable to forecast the value of any future accrued benefits for members in the HSC Pension Scheme 2015 as these are influenced by factors supplied by the HM Treasury on a yearly basis. However, the calculation forecast below illustrates an estimated pension forecast based on the following assumptions:</t>
  </si>
  <si>
    <t>Enter your starting salary and date of birth in the cells highlighted yellow to calculate potential benefits.</t>
  </si>
  <si>
    <t>2. Annual salary increase of 0.5%</t>
  </si>
  <si>
    <t>Please Note these figures are for Illustrative purposes and should not be used as a guarantee to what your actual pension benefits will be on retirement</t>
  </si>
  <si>
    <t>Reduction Factor Used</t>
  </si>
  <si>
    <t>2015 Pension Scheme Voluntary Early Retirement (VER) Pension Calculator</t>
  </si>
  <si>
    <t>You can use this calculator to forecast the value of your 2015 Scheme Pension  should you intend to retire before</t>
  </si>
  <si>
    <t>Before using this calculator you will need to establish the value of your pension by using the 2015 Pension Scheme Calculator</t>
  </si>
  <si>
    <t xml:space="preserve">     Step 1. Use the 2015 Pension Scheme Calculator to establish the value of your estimated pension at the age you intend to retire</t>
  </si>
  <si>
    <t>Annual Estimated Gross VER Pension Payable</t>
  </si>
  <si>
    <t>Monthly Estimated Gross VER Pension Payable</t>
  </si>
  <si>
    <t xml:space="preserve">The calculator will then revalue your benefits and apply the relevant reduction factor and display the percentage reduction rate </t>
  </si>
  <si>
    <t>used to calculate your VER Pension</t>
  </si>
  <si>
    <t>Years</t>
  </si>
  <si>
    <t>Months</t>
  </si>
  <si>
    <t>Months Decimal</t>
  </si>
  <si>
    <t>Age Decimal</t>
  </si>
  <si>
    <t>Percentage Reduction to 2015 Pension</t>
  </si>
  <si>
    <t>Your Estimated 2015 Scheme Pension Amount at SPA</t>
  </si>
  <si>
    <t xml:space="preserve">Your Estimated 2015 SchemePension (less Revaluation to SPA) at VER Date </t>
  </si>
  <si>
    <t>ILLUSTRATION OF 2015 PENSION SCHEME BENEFITS FOR NORMAL RETIREMENT AGE OF 66</t>
  </si>
  <si>
    <t>3. Retirement age of 66</t>
  </si>
  <si>
    <r>
      <t xml:space="preserve">This calculator should only be used by 2015 scheme members </t>
    </r>
    <r>
      <rPr>
        <b/>
        <u/>
        <sz val="14"/>
        <color rgb="FFFF0000"/>
        <rFont val="Calibri"/>
        <family val="2"/>
        <scheme val="minor"/>
      </rPr>
      <t>born between 06/12/1953 &amp; 05/04/1960</t>
    </r>
  </si>
  <si>
    <r>
      <rPr>
        <b/>
        <sz val="14"/>
        <rFont val="Calibri"/>
        <family val="2"/>
        <scheme val="minor"/>
      </rPr>
      <t xml:space="preserve">This calculator should only be used by 2015 scheme members </t>
    </r>
    <r>
      <rPr>
        <b/>
        <u/>
        <sz val="14"/>
        <color rgb="FFFF0000"/>
        <rFont val="Calibri"/>
        <family val="2"/>
        <scheme val="minor"/>
      </rPr>
      <t>born between 06/12/1953 &amp; 05/04/1960</t>
    </r>
  </si>
  <si>
    <t xml:space="preserve">1. Consumer Price Index (CPI) has been taken as 0.5% so as not to over inflate the estimated pension. </t>
  </si>
  <si>
    <t>Enter the age in whole years and months you intend to retire</t>
  </si>
  <si>
    <t>Please note the following calculation is for illustration purposes only and under no circumstances should be taken as a guarantee of the benefits you may receive on retirement.</t>
  </si>
  <si>
    <t>your normal retirement age which is linked to your State Pension Age (SPA). The earliest you can claim a VER Pension is age 55</t>
  </si>
  <si>
    <t xml:space="preserve">     Step 2. Enter the age in  years  &amp; months you intend to retire in the  yellow boxes</t>
  </si>
  <si>
    <t>Revaluation Rate 1.5% + CPI of 0.5%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</si>
</sst>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quot;£&quot;#,##0.00"/>
    <numFmt numFmtId="165" formatCode="dd/mm/yyyy;@"/>
    <numFmt numFmtId="166" formatCode="0.0%"/>
  </numFmts>
  <fonts count="23"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4"/>
      <color theme="1"/>
      <name val="Calibri"/>
      <family val="2"/>
      <scheme val="minor"/>
    </font>
    <font>
      <b/>
      <sz val="14"/>
      <color theme="0"/>
      <name val="Calibri"/>
      <family val="2"/>
      <scheme val="minor"/>
    </font>
    <font>
      <b/>
      <sz val="14"/>
      <color theme="1"/>
      <name val="Calibri"/>
      <family val="2"/>
      <scheme val="minor"/>
    </font>
    <font>
      <sz val="8"/>
      <name val="Calibri"/>
      <family val="2"/>
      <scheme val="minor"/>
    </font>
    <font>
      <sz val="16"/>
      <color theme="1"/>
      <name val="Calibri"/>
      <family val="2"/>
      <scheme val="minor"/>
    </font>
    <font>
      <b/>
      <sz val="20"/>
      <color theme="1"/>
      <name val="Calibri"/>
      <family val="2"/>
      <scheme val="minor"/>
    </font>
    <font>
      <b/>
      <sz val="14"/>
      <name val="Calibri"/>
      <family val="2"/>
      <scheme val="minor"/>
    </font>
    <font>
      <b/>
      <sz val="16"/>
      <color theme="1"/>
      <name val="Calibri"/>
      <family val="2"/>
      <scheme val="minor"/>
    </font>
    <font>
      <b/>
      <sz val="16"/>
      <color theme="0"/>
      <name val="Calibri"/>
      <family val="2"/>
      <scheme val="minor"/>
    </font>
    <font>
      <b/>
      <u/>
      <sz val="14"/>
      <color theme="1"/>
      <name val="Calibri"/>
      <family val="2"/>
      <scheme val="minor"/>
    </font>
    <font>
      <b/>
      <u/>
      <sz val="20"/>
      <color theme="1"/>
      <name val="Calibri"/>
      <family val="2"/>
      <scheme val="minor"/>
    </font>
    <font>
      <sz val="14"/>
      <name val="Calibri"/>
      <family val="2"/>
      <scheme val="minor"/>
    </font>
    <font>
      <sz val="14"/>
      <color theme="0"/>
      <name val="Calibri"/>
      <family val="2"/>
      <scheme val="minor"/>
    </font>
    <font>
      <b/>
      <sz val="14"/>
      <color rgb="FFFF0000"/>
      <name val="Calibri"/>
      <family val="2"/>
      <scheme val="minor"/>
    </font>
    <font>
      <b/>
      <sz val="11"/>
      <color rgb="FFFF0000"/>
      <name val="Calibri"/>
      <family val="2"/>
      <scheme val="minor"/>
    </font>
    <font>
      <sz val="14"/>
      <color theme="1"/>
      <name val="Calibri"/>
      <family val="2"/>
      <scheme val="minor"/>
    </font>
    <font>
      <b/>
      <sz val="20"/>
      <color rgb="FFFF0000"/>
      <name val="Calibri"/>
      <family val="2"/>
      <scheme val="minor"/>
    </font>
    <font>
      <b/>
      <u/>
      <sz val="14"/>
      <color rgb="FFFF0000"/>
      <name val="Calibri"/>
      <family val="2"/>
      <scheme val="minor"/>
    </font>
    <font>
      <sz val="12"/>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0000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rgb="FFFFFF00"/>
        <bgColor indexed="64"/>
      </patternFill>
    </fill>
    <fill>
      <patternFill patternType="solid">
        <fgColor rgb="FFFFFFCC"/>
        <bgColor indexed="64"/>
      </patternFill>
    </fill>
    <fill>
      <patternFill patternType="solid">
        <fgColor rgb="FF00B050"/>
        <bgColor indexed="64"/>
      </patternFill>
    </fill>
  </fills>
  <borders count="24">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double">
        <color auto="1"/>
      </top>
      <bottom style="thin">
        <color auto="1"/>
      </bottom>
      <diagonal/>
    </border>
    <border>
      <left style="medium">
        <color auto="1"/>
      </left>
      <right style="thin">
        <color theme="0"/>
      </right>
      <top style="medium">
        <color auto="1"/>
      </top>
      <bottom style="thin">
        <color auto="1"/>
      </bottom>
      <diagonal/>
    </border>
    <border>
      <left style="thin">
        <color theme="0"/>
      </left>
      <right style="thin">
        <color theme="0"/>
      </right>
      <top style="medium">
        <color auto="1"/>
      </top>
      <bottom style="thin">
        <color auto="1"/>
      </bottom>
      <diagonal/>
    </border>
    <border>
      <left style="thin">
        <color theme="0"/>
      </left>
      <right style="medium">
        <color auto="1"/>
      </right>
      <top style="medium">
        <color auto="1"/>
      </top>
      <bottom style="thin">
        <color auto="1"/>
      </bottom>
      <diagonal/>
    </border>
  </borders>
  <cellStyleXfs count="78">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04">
    <xf numFmtId="0" fontId="0" fillId="0" borderId="0" xfId="0"/>
    <xf numFmtId="0" fontId="0" fillId="2" borderId="0" xfId="0" applyFill="1"/>
    <xf numFmtId="0" fontId="0" fillId="2" borderId="11" xfId="0" applyFill="1" applyBorder="1"/>
    <xf numFmtId="0" fontId="0" fillId="2" borderId="13" xfId="0" applyFill="1" applyBorder="1"/>
    <xf numFmtId="0" fontId="0" fillId="2" borderId="10" xfId="0" applyFill="1" applyBorder="1"/>
    <xf numFmtId="0" fontId="0" fillId="2" borderId="0" xfId="0" applyFill="1" applyBorder="1"/>
    <xf numFmtId="0" fontId="0" fillId="2" borderId="14" xfId="0" applyFill="1" applyBorder="1"/>
    <xf numFmtId="0" fontId="0" fillId="0" borderId="0" xfId="0" applyBorder="1"/>
    <xf numFmtId="10" fontId="0" fillId="2" borderId="14" xfId="0" applyNumberFormat="1" applyFill="1" applyBorder="1"/>
    <xf numFmtId="0" fontId="0" fillId="2" borderId="15" xfId="0" applyFill="1" applyBorder="1"/>
    <xf numFmtId="0" fontId="0" fillId="2" borderId="17" xfId="0" applyFill="1" applyBorder="1"/>
    <xf numFmtId="14" fontId="0" fillId="2" borderId="0" xfId="0" applyNumberFormat="1" applyFill="1" applyBorder="1"/>
    <xf numFmtId="1" fontId="0" fillId="2" borderId="0" xfId="0" applyNumberFormat="1" applyFill="1" applyBorder="1"/>
    <xf numFmtId="0" fontId="0" fillId="2" borderId="0" xfId="0" applyFill="1" applyBorder="1" applyProtection="1">
      <protection hidden="1"/>
    </xf>
    <xf numFmtId="0" fontId="4" fillId="2" borderId="0" xfId="0" applyFont="1" applyFill="1" applyBorder="1" applyAlignment="1" applyProtection="1">
      <alignment wrapText="1"/>
      <protection hidden="1"/>
    </xf>
    <xf numFmtId="0" fontId="13" fillId="2" borderId="0" xfId="0" applyFont="1" applyFill="1" applyBorder="1" applyProtection="1">
      <protection hidden="1"/>
    </xf>
    <xf numFmtId="0" fontId="4" fillId="2" borderId="0" xfId="0" applyFont="1" applyFill="1" applyBorder="1" applyAlignment="1" applyProtection="1">
      <alignment horizontal="left" indent="2"/>
      <protection hidden="1"/>
    </xf>
    <xf numFmtId="0" fontId="0" fillId="2" borderId="0" xfId="0" applyFill="1" applyProtection="1">
      <protection hidden="1"/>
    </xf>
    <xf numFmtId="10" fontId="4" fillId="2" borderId="6" xfId="0" applyNumberFormat="1" applyFont="1" applyFill="1" applyBorder="1" applyAlignment="1" applyProtection="1">
      <alignment horizontal="center" wrapText="1"/>
      <protection hidden="1"/>
    </xf>
    <xf numFmtId="0" fontId="5" fillId="3" borderId="21" xfId="0" applyFont="1" applyFill="1" applyBorder="1" applyAlignment="1" applyProtection="1">
      <alignment horizontal="center" vertical="center" wrapText="1"/>
      <protection hidden="1"/>
    </xf>
    <xf numFmtId="0" fontId="5" fillId="3" borderId="22" xfId="0" applyFont="1" applyFill="1" applyBorder="1" applyAlignment="1" applyProtection="1">
      <alignment horizontal="center" vertical="center" wrapText="1"/>
      <protection hidden="1"/>
    </xf>
    <xf numFmtId="0" fontId="5" fillId="3" borderId="23"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wrapText="1"/>
      <protection hidden="1"/>
    </xf>
    <xf numFmtId="0" fontId="6" fillId="2" borderId="1" xfId="0" applyFont="1" applyFill="1" applyBorder="1" applyAlignment="1" applyProtection="1">
      <alignment horizontal="center" wrapText="1"/>
      <protection hidden="1"/>
    </xf>
    <xf numFmtId="43" fontId="6" fillId="2" borderId="1" xfId="1" applyFont="1" applyFill="1" applyBorder="1" applyAlignment="1" applyProtection="1">
      <alignment horizontal="center" wrapText="1"/>
      <protection hidden="1"/>
    </xf>
    <xf numFmtId="43" fontId="6" fillId="2" borderId="6" xfId="1" applyFont="1" applyFill="1" applyBorder="1" applyAlignment="1" applyProtection="1">
      <alignment horizontal="center" wrapText="1"/>
      <protection hidden="1"/>
    </xf>
    <xf numFmtId="0" fontId="6" fillId="4" borderId="5" xfId="0" applyFont="1" applyFill="1" applyBorder="1" applyAlignment="1" applyProtection="1">
      <alignment horizontal="center" wrapText="1"/>
      <protection hidden="1"/>
    </xf>
    <xf numFmtId="0" fontId="6" fillId="4" borderId="1" xfId="0" applyFont="1" applyFill="1" applyBorder="1" applyAlignment="1" applyProtection="1">
      <alignment horizontal="center" wrapText="1"/>
      <protection hidden="1"/>
    </xf>
    <xf numFmtId="43" fontId="6" fillId="4" borderId="1" xfId="1" applyFont="1" applyFill="1" applyBorder="1" applyAlignment="1" applyProtection="1">
      <alignment horizontal="center" wrapText="1"/>
      <protection hidden="1"/>
    </xf>
    <xf numFmtId="43" fontId="6" fillId="4" borderId="6" xfId="1" applyFont="1" applyFill="1" applyBorder="1" applyAlignment="1" applyProtection="1">
      <alignment horizontal="center" wrapText="1"/>
      <protection hidden="1"/>
    </xf>
    <xf numFmtId="0" fontId="6" fillId="2" borderId="7" xfId="0" applyFont="1" applyFill="1" applyBorder="1" applyAlignment="1" applyProtection="1">
      <alignment horizontal="center" wrapText="1"/>
      <protection hidden="1"/>
    </xf>
    <xf numFmtId="0" fontId="6" fillId="2" borderId="8" xfId="0" applyFont="1" applyFill="1" applyBorder="1" applyAlignment="1" applyProtection="1">
      <alignment horizontal="center" wrapText="1"/>
      <protection hidden="1"/>
    </xf>
    <xf numFmtId="43" fontId="6" fillId="2" borderId="8" xfId="1" applyFont="1" applyFill="1" applyBorder="1" applyAlignment="1" applyProtection="1">
      <alignment horizontal="center" wrapText="1"/>
      <protection hidden="1"/>
    </xf>
    <xf numFmtId="43" fontId="6" fillId="2" borderId="9" xfId="1" applyFont="1" applyFill="1" applyBorder="1" applyAlignment="1" applyProtection="1">
      <alignment horizontal="center" wrapText="1"/>
      <protection hidden="1"/>
    </xf>
    <xf numFmtId="0" fontId="0" fillId="2" borderId="16" xfId="0" applyFill="1" applyBorder="1" applyProtection="1">
      <protection hidden="1"/>
    </xf>
    <xf numFmtId="0" fontId="0" fillId="0" borderId="0" xfId="0" applyProtection="1">
      <protection hidden="1"/>
    </xf>
    <xf numFmtId="0" fontId="9" fillId="2" borderId="0" xfId="0" applyFont="1" applyFill="1" applyAlignment="1" applyProtection="1">
      <alignment horizontal="center"/>
      <protection hidden="1"/>
    </xf>
    <xf numFmtId="0" fontId="12" fillId="6" borderId="18" xfId="0" applyFont="1" applyFill="1" applyBorder="1" applyAlignment="1" applyProtection="1">
      <alignment horizontal="center"/>
      <protection hidden="1"/>
    </xf>
    <xf numFmtId="0" fontId="8" fillId="2" borderId="19" xfId="0" applyFont="1" applyFill="1" applyBorder="1" applyAlignment="1" applyProtection="1">
      <alignment horizontal="center"/>
      <protection hidden="1"/>
    </xf>
    <xf numFmtId="10" fontId="8" fillId="2" borderId="19" xfId="0" applyNumberFormat="1" applyFont="1" applyFill="1" applyBorder="1" applyAlignment="1" applyProtection="1">
      <alignment horizontal="center"/>
      <protection hidden="1"/>
    </xf>
    <xf numFmtId="0" fontId="11" fillId="2" borderId="20" xfId="0" applyFont="1" applyFill="1" applyBorder="1" applyAlignment="1" applyProtection="1">
      <alignment horizontal="center"/>
      <protection hidden="1"/>
    </xf>
    <xf numFmtId="10" fontId="11" fillId="2" borderId="20" xfId="0" applyNumberFormat="1" applyFont="1" applyFill="1" applyBorder="1" applyAlignment="1" applyProtection="1">
      <alignment horizontal="center"/>
      <protection hidden="1"/>
    </xf>
    <xf numFmtId="10" fontId="0" fillId="0" borderId="0" xfId="0" applyNumberFormat="1" applyProtection="1">
      <protection hidden="1"/>
    </xf>
    <xf numFmtId="0" fontId="0" fillId="2" borderId="11" xfId="0" applyFill="1" applyBorder="1" applyProtection="1">
      <protection hidden="1"/>
    </xf>
    <xf numFmtId="0" fontId="0" fillId="2" borderId="12" xfId="0" applyFill="1" applyBorder="1" applyProtection="1">
      <protection hidden="1"/>
    </xf>
    <xf numFmtId="0" fontId="0" fillId="2" borderId="13" xfId="0" applyFill="1" applyBorder="1" applyProtection="1">
      <protection hidden="1"/>
    </xf>
    <xf numFmtId="0" fontId="0" fillId="2" borderId="10" xfId="0" applyFill="1" applyBorder="1" applyProtection="1">
      <protection hidden="1"/>
    </xf>
    <xf numFmtId="0" fontId="0" fillId="2" borderId="14" xfId="0" applyFill="1" applyBorder="1" applyProtection="1">
      <protection hidden="1"/>
    </xf>
    <xf numFmtId="43" fontId="0" fillId="2" borderId="10" xfId="1" applyFont="1" applyFill="1" applyBorder="1" applyProtection="1">
      <protection hidden="1"/>
    </xf>
    <xf numFmtId="3" fontId="0" fillId="2" borderId="0" xfId="1" applyNumberFormat="1" applyFont="1" applyFill="1" applyBorder="1" applyProtection="1">
      <protection hidden="1"/>
    </xf>
    <xf numFmtId="43" fontId="0" fillId="2" borderId="0" xfId="1" applyFont="1" applyFill="1" applyBorder="1" applyProtection="1">
      <protection hidden="1"/>
    </xf>
    <xf numFmtId="43" fontId="0" fillId="2" borderId="14" xfId="1" applyFont="1" applyFill="1" applyBorder="1" applyProtection="1">
      <protection hidden="1"/>
    </xf>
    <xf numFmtId="43" fontId="0" fillId="7" borderId="0" xfId="1" applyFont="1" applyFill="1" applyBorder="1" applyProtection="1">
      <protection hidden="1"/>
    </xf>
    <xf numFmtId="0" fontId="0" fillId="7" borderId="0" xfId="0" applyFill="1" applyBorder="1" applyProtection="1">
      <protection hidden="1"/>
    </xf>
    <xf numFmtId="43" fontId="0" fillId="2" borderId="15" xfId="1" applyFont="1" applyFill="1" applyBorder="1" applyProtection="1">
      <protection hidden="1"/>
    </xf>
    <xf numFmtId="0" fontId="0" fillId="7" borderId="16" xfId="0" applyFill="1" applyBorder="1" applyProtection="1">
      <protection hidden="1"/>
    </xf>
    <xf numFmtId="43" fontId="0" fillId="2" borderId="17" xfId="1" applyFont="1" applyFill="1" applyBorder="1" applyProtection="1">
      <protection hidden="1"/>
    </xf>
    <xf numFmtId="43" fontId="0" fillId="2" borderId="0" xfId="1" applyFont="1" applyFill="1" applyProtection="1">
      <protection hidden="1"/>
    </xf>
    <xf numFmtId="43" fontId="0" fillId="0" borderId="0" xfId="0" applyNumberFormat="1" applyProtection="1">
      <protection hidden="1"/>
    </xf>
    <xf numFmtId="1" fontId="16" fillId="9" borderId="6" xfId="1" applyNumberFormat="1" applyFont="1" applyFill="1" applyBorder="1" applyAlignment="1" applyProtection="1">
      <alignment horizontal="center" wrapText="1"/>
      <protection hidden="1"/>
    </xf>
    <xf numFmtId="10" fontId="15" fillId="2" borderId="4" xfId="0" applyNumberFormat="1" applyFont="1" applyFill="1" applyBorder="1" applyAlignment="1" applyProtection="1">
      <alignment horizontal="center" wrapText="1"/>
      <protection hidden="1"/>
    </xf>
    <xf numFmtId="165" fontId="15" fillId="2" borderId="6" xfId="1" applyNumberFormat="1" applyFont="1" applyFill="1" applyBorder="1" applyAlignment="1" applyProtection="1">
      <alignment horizontal="center" wrapText="1"/>
      <protection hidden="1"/>
    </xf>
    <xf numFmtId="1" fontId="15" fillId="2" borderId="6" xfId="1" applyNumberFormat="1" applyFont="1" applyFill="1" applyBorder="1" applyAlignment="1" applyProtection="1">
      <alignment horizontal="center" wrapText="1"/>
      <protection hidden="1"/>
    </xf>
    <xf numFmtId="10" fontId="15" fillId="2" borderId="9" xfId="0" applyNumberFormat="1" applyFont="1" applyFill="1" applyBorder="1" applyAlignment="1" applyProtection="1">
      <alignment horizontal="center" wrapText="1"/>
      <protection hidden="1"/>
    </xf>
    <xf numFmtId="164" fontId="4" fillId="10" borderId="4" xfId="1" applyNumberFormat="1" applyFont="1" applyFill="1" applyBorder="1" applyAlignment="1" applyProtection="1">
      <alignment horizontal="center" wrapText="1"/>
      <protection locked="0"/>
    </xf>
    <xf numFmtId="165" fontId="4" fillId="10" borderId="9" xfId="1" applyNumberFormat="1" applyFont="1" applyFill="1" applyBorder="1" applyAlignment="1" applyProtection="1">
      <alignment horizontal="center" wrapText="1"/>
      <protection locked="0"/>
    </xf>
    <xf numFmtId="0" fontId="17" fillId="2" borderId="0" xfId="0" applyFont="1" applyFill="1" applyBorder="1" applyProtection="1">
      <protection hidden="1"/>
    </xf>
    <xf numFmtId="0" fontId="18" fillId="2" borderId="0" xfId="0" applyFont="1" applyFill="1" applyBorder="1" applyProtection="1">
      <protection hidden="1"/>
    </xf>
    <xf numFmtId="0" fontId="19" fillId="2" borderId="0" xfId="0" applyFont="1" applyFill="1" applyBorder="1" applyProtection="1">
      <protection hidden="1"/>
    </xf>
    <xf numFmtId="166" fontId="4" fillId="2" borderId="6" xfId="0" applyNumberFormat="1" applyFont="1" applyFill="1" applyBorder="1" applyAlignment="1" applyProtection="1">
      <alignment horizontal="center" wrapText="1"/>
      <protection hidden="1"/>
    </xf>
    <xf numFmtId="0" fontId="20" fillId="11" borderId="0" xfId="0" applyFont="1" applyFill="1" applyProtection="1">
      <protection hidden="1"/>
    </xf>
    <xf numFmtId="0" fontId="0" fillId="11" borderId="0" xfId="0" applyFill="1" applyProtection="1">
      <protection hidden="1"/>
    </xf>
    <xf numFmtId="0" fontId="6" fillId="11" borderId="0" xfId="0" applyFont="1" applyFill="1" applyProtection="1">
      <protection hidden="1"/>
    </xf>
    <xf numFmtId="0" fontId="21" fillId="11" borderId="0" xfId="0" applyFont="1" applyFill="1" applyProtection="1">
      <protection hidden="1"/>
    </xf>
    <xf numFmtId="43" fontId="0" fillId="11" borderId="0" xfId="0" applyNumberFormat="1" applyFill="1" applyProtection="1">
      <protection hidden="1"/>
    </xf>
    <xf numFmtId="2" fontId="0" fillId="11" borderId="0" xfId="0" applyNumberFormat="1" applyFill="1" applyProtection="1">
      <protection hidden="1"/>
    </xf>
    <xf numFmtId="0" fontId="4" fillId="11" borderId="0" xfId="0" applyFont="1" applyFill="1" applyProtection="1">
      <protection hidden="1"/>
    </xf>
    <xf numFmtId="164" fontId="6" fillId="11" borderId="0" xfId="0" applyNumberFormat="1" applyFont="1" applyFill="1" applyAlignment="1" applyProtection="1">
      <protection hidden="1"/>
    </xf>
    <xf numFmtId="10" fontId="4" fillId="11" borderId="0" xfId="0" applyNumberFormat="1" applyFont="1" applyFill="1" applyProtection="1">
      <protection hidden="1"/>
    </xf>
    <xf numFmtId="0" fontId="22" fillId="11" borderId="0" xfId="0" applyFont="1" applyFill="1" applyProtection="1">
      <protection hidden="1"/>
    </xf>
    <xf numFmtId="164" fontId="6" fillId="11" borderId="1" xfId="0" applyNumberFormat="1" applyFont="1" applyFill="1" applyBorder="1" applyAlignment="1" applyProtection="1">
      <protection hidden="1"/>
    </xf>
    <xf numFmtId="0" fontId="6" fillId="11" borderId="1" xfId="0" applyFont="1" applyFill="1" applyBorder="1" applyProtection="1">
      <protection hidden="1"/>
    </xf>
    <xf numFmtId="10" fontId="6" fillId="11" borderId="1" xfId="0" applyNumberFormat="1" applyFont="1" applyFill="1" applyBorder="1" applyProtection="1">
      <protection hidden="1"/>
    </xf>
    <xf numFmtId="0" fontId="17" fillId="2" borderId="0" xfId="0" applyFont="1" applyFill="1" applyBorder="1" applyAlignment="1" applyProtection="1">
      <alignment horizontal="left" indent="2"/>
      <protection hidden="1"/>
    </xf>
    <xf numFmtId="0" fontId="17" fillId="11" borderId="0" xfId="0" applyFont="1" applyFill="1" applyBorder="1" applyAlignment="1" applyProtection="1">
      <alignment horizontal="left" indent="2"/>
      <protection hidden="1"/>
    </xf>
    <xf numFmtId="0" fontId="6" fillId="10" borderId="1" xfId="0" applyFont="1" applyFill="1" applyBorder="1" applyProtection="1">
      <protection locked="0" hidden="1"/>
    </xf>
    <xf numFmtId="164" fontId="6" fillId="12" borderId="1" xfId="0" applyNumberFormat="1" applyFont="1" applyFill="1" applyBorder="1" applyProtection="1">
      <protection hidden="1"/>
    </xf>
    <xf numFmtId="0" fontId="9" fillId="2" borderId="12" xfId="0" applyFont="1" applyFill="1" applyBorder="1" applyAlignment="1" applyProtection="1">
      <alignment horizontal="center"/>
      <protection hidden="1"/>
    </xf>
    <xf numFmtId="0" fontId="10" fillId="5" borderId="2" xfId="0" applyFont="1" applyFill="1" applyBorder="1" applyAlignment="1" applyProtection="1">
      <alignment horizontal="left" vertical="center" wrapText="1"/>
      <protection hidden="1"/>
    </xf>
    <xf numFmtId="0" fontId="10" fillId="5" borderId="3" xfId="0" applyFont="1" applyFill="1" applyBorder="1" applyAlignment="1" applyProtection="1">
      <alignment horizontal="left" vertical="center" wrapText="1"/>
      <protection hidden="1"/>
    </xf>
    <xf numFmtId="0" fontId="10" fillId="5" borderId="5" xfId="0" applyFont="1" applyFill="1" applyBorder="1" applyAlignment="1" applyProtection="1">
      <alignment horizontal="left" vertical="center" wrapText="1"/>
      <protection hidden="1"/>
    </xf>
    <xf numFmtId="0" fontId="10" fillId="5" borderId="1" xfId="0" applyFont="1" applyFill="1" applyBorder="1" applyAlignment="1" applyProtection="1">
      <alignment horizontal="left" vertical="center" wrapText="1"/>
      <protection hidden="1"/>
    </xf>
    <xf numFmtId="0" fontId="10" fillId="5" borderId="7" xfId="0" applyFont="1" applyFill="1" applyBorder="1" applyAlignment="1" applyProtection="1">
      <alignment horizontal="left" vertical="center" wrapText="1"/>
      <protection hidden="1"/>
    </xf>
    <xf numFmtId="0" fontId="10" fillId="5" borderId="8" xfId="0" applyFont="1" applyFill="1" applyBorder="1" applyAlignment="1" applyProtection="1">
      <alignment horizontal="left" vertical="center" wrapText="1"/>
      <protection hidden="1"/>
    </xf>
    <xf numFmtId="0" fontId="4" fillId="2" borderId="0" xfId="0" applyFont="1" applyFill="1" applyBorder="1" applyAlignment="1" applyProtection="1">
      <alignment wrapText="1"/>
      <protection hidden="1"/>
    </xf>
    <xf numFmtId="0" fontId="14" fillId="2" borderId="0" xfId="0" applyFont="1" applyFill="1" applyAlignment="1" applyProtection="1">
      <alignment horizontal="center"/>
      <protection hidden="1"/>
    </xf>
    <xf numFmtId="0" fontId="15" fillId="8" borderId="2" xfId="0" applyFont="1" applyFill="1" applyBorder="1" applyAlignment="1" applyProtection="1">
      <alignment horizontal="left" vertical="center" wrapText="1"/>
      <protection hidden="1"/>
    </xf>
    <xf numFmtId="0" fontId="15" fillId="8" borderId="3" xfId="0" applyFont="1" applyFill="1" applyBorder="1" applyAlignment="1" applyProtection="1">
      <alignment horizontal="left" vertical="center" wrapText="1"/>
      <protection hidden="1"/>
    </xf>
    <xf numFmtId="0" fontId="15" fillId="8" borderId="5" xfId="0" applyFont="1" applyFill="1" applyBorder="1" applyAlignment="1" applyProtection="1">
      <alignment horizontal="left" vertical="center" wrapText="1"/>
      <protection hidden="1"/>
    </xf>
    <xf numFmtId="0" fontId="15" fillId="8" borderId="1" xfId="0" applyFont="1" applyFill="1" applyBorder="1" applyAlignment="1" applyProtection="1">
      <alignment horizontal="left" vertical="center" wrapText="1"/>
      <protection hidden="1"/>
    </xf>
    <xf numFmtId="0" fontId="15" fillId="8" borderId="7" xfId="0" applyFont="1" applyFill="1" applyBorder="1" applyAlignment="1" applyProtection="1">
      <alignment horizontal="left" vertical="center" wrapText="1"/>
      <protection hidden="1"/>
    </xf>
    <xf numFmtId="0" fontId="15" fillId="8" borderId="8" xfId="0" applyFont="1" applyFill="1" applyBorder="1" applyAlignment="1" applyProtection="1">
      <alignment horizontal="left" vertical="center" wrapText="1"/>
      <protection hidden="1"/>
    </xf>
    <xf numFmtId="0" fontId="16" fillId="9" borderId="2" xfId="0" applyFont="1" applyFill="1" applyBorder="1" applyAlignment="1" applyProtection="1">
      <alignment horizontal="left" vertical="center" wrapText="1"/>
      <protection hidden="1"/>
    </xf>
    <xf numFmtId="0" fontId="16" fillId="9" borderId="3" xfId="0" applyFont="1" applyFill="1" applyBorder="1" applyAlignment="1" applyProtection="1">
      <alignment horizontal="left" vertical="center" wrapText="1"/>
      <protection hidden="1"/>
    </xf>
  </cellXfs>
  <cellStyles count="78">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6"/>
  <sheetViews>
    <sheetView showGridLines="0" tabSelected="1" topLeftCell="B1" zoomScale="80" zoomScaleNormal="80" workbookViewId="0">
      <selection activeCell="E15" sqref="E15"/>
    </sheetView>
  </sheetViews>
  <sheetFormatPr defaultColWidth="10.85546875" defaultRowHeight="15" x14ac:dyDescent="0.25"/>
  <cols>
    <col min="1" max="1" width="10.85546875" customWidth="1"/>
    <col min="2" max="4" width="27.140625" customWidth="1"/>
    <col min="5" max="5" width="28.42578125" bestFit="1" customWidth="1"/>
    <col min="6" max="6" width="29.140625" customWidth="1"/>
    <col min="7" max="8" width="27.140625" customWidth="1"/>
    <col min="10" max="10" width="20.140625" bestFit="1" customWidth="1"/>
  </cols>
  <sheetData>
    <row r="1" spans="1:9" ht="26.1" x14ac:dyDescent="0.6">
      <c r="A1" s="2"/>
      <c r="B1" s="87" t="s">
        <v>40</v>
      </c>
      <c r="C1" s="87"/>
      <c r="D1" s="87"/>
      <c r="E1" s="87"/>
      <c r="F1" s="87"/>
      <c r="G1" s="87"/>
      <c r="H1" s="87"/>
      <c r="I1" s="3"/>
    </row>
    <row r="2" spans="1:9" ht="14.45" x14ac:dyDescent="0.35">
      <c r="A2" s="4"/>
      <c r="B2" s="13"/>
      <c r="C2" s="13"/>
      <c r="D2" s="13"/>
      <c r="E2" s="13"/>
      <c r="F2" s="13"/>
      <c r="G2" s="13"/>
      <c r="H2" s="13"/>
      <c r="I2" s="6"/>
    </row>
    <row r="3" spans="1:9" ht="18" customHeight="1" x14ac:dyDescent="0.25">
      <c r="A3" s="4"/>
      <c r="B3" s="94" t="s">
        <v>20</v>
      </c>
      <c r="C3" s="94"/>
      <c r="D3" s="94"/>
      <c r="E3" s="94"/>
      <c r="F3" s="94"/>
      <c r="G3" s="94"/>
      <c r="H3" s="94"/>
      <c r="I3" s="6"/>
    </row>
    <row r="4" spans="1:9" ht="18" customHeight="1" x14ac:dyDescent="0.25">
      <c r="A4" s="4"/>
      <c r="B4" s="94"/>
      <c r="C4" s="94"/>
      <c r="D4" s="94"/>
      <c r="E4" s="94"/>
      <c r="F4" s="94"/>
      <c r="G4" s="94"/>
      <c r="H4" s="94"/>
      <c r="I4" s="6"/>
    </row>
    <row r="5" spans="1:9" ht="18" customHeight="1" x14ac:dyDescent="0.25">
      <c r="A5" s="4"/>
      <c r="B5" s="94"/>
      <c r="C5" s="94"/>
      <c r="D5" s="94"/>
      <c r="E5" s="94"/>
      <c r="F5" s="94"/>
      <c r="G5" s="94"/>
      <c r="H5" s="94"/>
      <c r="I5" s="6"/>
    </row>
    <row r="6" spans="1:9" ht="18" customHeight="1" x14ac:dyDescent="0.45">
      <c r="A6" s="4"/>
      <c r="B6" s="14"/>
      <c r="C6" s="14"/>
      <c r="D6" s="14"/>
      <c r="E6" s="14"/>
      <c r="F6" s="14"/>
      <c r="G6" s="14"/>
      <c r="H6" s="14"/>
      <c r="I6" s="6"/>
    </row>
    <row r="7" spans="1:9" ht="18.600000000000001" x14ac:dyDescent="0.45">
      <c r="A7" s="4"/>
      <c r="B7" s="15" t="s">
        <v>8</v>
      </c>
      <c r="C7" s="13"/>
      <c r="D7" s="13"/>
      <c r="E7" s="13"/>
      <c r="F7" s="13"/>
      <c r="G7" s="13"/>
      <c r="H7" s="13"/>
      <c r="I7" s="6"/>
    </row>
    <row r="8" spans="1:9" ht="18.600000000000001" x14ac:dyDescent="0.45">
      <c r="A8" s="4"/>
      <c r="B8" s="16" t="s">
        <v>44</v>
      </c>
      <c r="C8" s="13"/>
      <c r="D8" s="13"/>
      <c r="E8" s="13"/>
      <c r="F8" s="13"/>
      <c r="G8" s="13"/>
      <c r="H8" s="13"/>
      <c r="I8" s="6"/>
    </row>
    <row r="9" spans="1:9" ht="18.600000000000001" x14ac:dyDescent="0.45">
      <c r="A9" s="4"/>
      <c r="B9" s="16" t="s">
        <v>22</v>
      </c>
      <c r="C9" s="13"/>
      <c r="D9" s="13"/>
      <c r="E9" s="13"/>
      <c r="F9" s="13"/>
      <c r="G9" s="13"/>
      <c r="H9" s="13"/>
      <c r="I9" s="6"/>
    </row>
    <row r="10" spans="1:9" ht="18.600000000000001" x14ac:dyDescent="0.45">
      <c r="A10" s="4"/>
      <c r="B10" s="16" t="s">
        <v>41</v>
      </c>
      <c r="C10" s="13"/>
      <c r="D10" s="13"/>
      <c r="E10" s="13"/>
      <c r="F10" s="13"/>
      <c r="G10" s="13"/>
      <c r="H10" s="13"/>
      <c r="I10" s="6"/>
    </row>
    <row r="11" spans="1:9" ht="18.75" x14ac:dyDescent="0.3">
      <c r="A11" s="4"/>
      <c r="B11" s="68" t="s">
        <v>21</v>
      </c>
      <c r="C11" s="13"/>
      <c r="D11" s="13"/>
      <c r="E11" s="13"/>
      <c r="F11" s="17"/>
      <c r="G11" s="17"/>
      <c r="H11" s="17"/>
      <c r="I11" s="6"/>
    </row>
    <row r="12" spans="1:9" ht="18.75" x14ac:dyDescent="0.3">
      <c r="A12" s="4"/>
      <c r="B12" s="83" t="s">
        <v>43</v>
      </c>
      <c r="C12" s="67"/>
      <c r="D12" s="67"/>
      <c r="E12" s="67"/>
      <c r="F12" s="17"/>
      <c r="G12" s="17"/>
      <c r="H12" s="17"/>
      <c r="I12" s="6"/>
    </row>
    <row r="13" spans="1:9" ht="19.5" thickBot="1" x14ac:dyDescent="0.35">
      <c r="A13" s="4"/>
      <c r="B13" s="66" t="s">
        <v>46</v>
      </c>
      <c r="C13" s="5"/>
      <c r="D13" s="5"/>
      <c r="E13" s="5"/>
      <c r="F13" s="5"/>
      <c r="G13" s="5"/>
      <c r="H13" s="5"/>
      <c r="I13" s="6"/>
    </row>
    <row r="14" spans="1:9" ht="18.75" customHeight="1" x14ac:dyDescent="0.3">
      <c r="A14" s="4"/>
      <c r="B14" s="88" t="s">
        <v>2</v>
      </c>
      <c r="C14" s="89"/>
      <c r="D14" s="64">
        <v>27000</v>
      </c>
      <c r="E14" s="5"/>
      <c r="F14" s="7"/>
      <c r="G14" s="7"/>
      <c r="H14" s="7"/>
      <c r="I14" s="6"/>
    </row>
    <row r="15" spans="1:9" ht="19.5" customHeight="1" x14ac:dyDescent="0.3">
      <c r="A15" s="4"/>
      <c r="B15" s="90" t="s">
        <v>3</v>
      </c>
      <c r="C15" s="91"/>
      <c r="D15" s="69">
        <v>5.0000000000000001E-3</v>
      </c>
      <c r="E15" s="5"/>
      <c r="F15" s="7"/>
      <c r="G15" s="7"/>
      <c r="H15" s="7"/>
      <c r="I15" s="6"/>
    </row>
    <row r="16" spans="1:9" ht="18.75" x14ac:dyDescent="0.3">
      <c r="A16" s="4"/>
      <c r="B16" s="90" t="s">
        <v>49</v>
      </c>
      <c r="C16" s="91"/>
      <c r="D16" s="18">
        <v>0.02</v>
      </c>
      <c r="E16" s="5"/>
      <c r="F16" s="1"/>
      <c r="G16" s="1"/>
      <c r="H16" s="1"/>
      <c r="I16" s="6"/>
    </row>
    <row r="17" spans="1:9" ht="19.5" thickBot="1" x14ac:dyDescent="0.35">
      <c r="A17" s="4"/>
      <c r="B17" s="92" t="s">
        <v>14</v>
      </c>
      <c r="C17" s="93"/>
      <c r="D17" s="65">
        <v>22007</v>
      </c>
      <c r="E17" s="5"/>
      <c r="F17" s="5"/>
      <c r="G17" s="12"/>
      <c r="H17" s="11"/>
      <c r="I17" s="6"/>
    </row>
    <row r="18" spans="1:9" ht="18.95" customHeight="1" thickBot="1" x14ac:dyDescent="0.3">
      <c r="A18" s="4"/>
      <c r="B18" s="7"/>
      <c r="C18" s="5"/>
      <c r="D18" s="5"/>
      <c r="E18" s="5"/>
      <c r="F18" s="5"/>
      <c r="G18" s="5"/>
      <c r="H18" s="5"/>
      <c r="I18" s="6"/>
    </row>
    <row r="19" spans="1:9" ht="72.95" customHeight="1" x14ac:dyDescent="0.25">
      <c r="A19" s="4"/>
      <c r="B19" s="19" t="s">
        <v>7</v>
      </c>
      <c r="C19" s="20" t="s">
        <v>0</v>
      </c>
      <c r="D19" s="20" t="s">
        <v>5</v>
      </c>
      <c r="E19" s="20" t="s">
        <v>12</v>
      </c>
      <c r="F19" s="20" t="s">
        <v>11</v>
      </c>
      <c r="G19" s="20" t="s">
        <v>13</v>
      </c>
      <c r="H19" s="21" t="s">
        <v>17</v>
      </c>
      <c r="I19" s="8"/>
    </row>
    <row r="20" spans="1:9" ht="18" x14ac:dyDescent="0.35">
      <c r="A20" s="4"/>
      <c r="B20" s="22">
        <v>1</v>
      </c>
      <c r="C20" s="23">
        <v>2016</v>
      </c>
      <c r="D20" s="23">
        <f>YEAR(Variables!C3)-YEAR(D17)</f>
        <v>55</v>
      </c>
      <c r="E20" s="24">
        <f>IF(D20&lt;=Variables!$C$4,D14,0)</f>
        <v>27000</v>
      </c>
      <c r="F20" s="24">
        <f>E20*Variables!$C$2</f>
        <v>500</v>
      </c>
      <c r="G20" s="24">
        <f>VLOOKUP(B20,Revaluation!$B$3:$AU$48, MATCH(Variables!$C$4+1,Revaluation!$C$3:$AU$3,0),FALSE)</f>
        <v>621.68715419732609</v>
      </c>
      <c r="H20" s="25">
        <f>IF(D20&lt;=Variables!$C$4, (SUM($G$20:G20)), 0)</f>
        <v>621.68715419732609</v>
      </c>
      <c r="I20" s="6"/>
    </row>
    <row r="21" spans="1:9" ht="18" x14ac:dyDescent="0.35">
      <c r="A21" s="4"/>
      <c r="B21" s="26">
        <v>2</v>
      </c>
      <c r="C21" s="27">
        <v>2017</v>
      </c>
      <c r="D21" s="27">
        <f>D20+1</f>
        <v>56</v>
      </c>
      <c r="E21" s="28">
        <f>IF(D21&lt;=Variables!$C$4,(E20*(100%+$D$15)),0)</f>
        <v>27134.999999999996</v>
      </c>
      <c r="F21" s="28">
        <f>E21*Variables!$C$2</f>
        <v>502.49999999999989</v>
      </c>
      <c r="G21" s="28">
        <f>VLOOKUP(B21,Revaluation!$B$3:$AU$48, MATCH(Variables!$C$4+1,Revaluation!$C$3:$AU$3,0),FALSE)</f>
        <v>612.54469604736539</v>
      </c>
      <c r="H21" s="29">
        <f>IF(D21&lt;=Variables!$C$4, (SUM($G$20:G21)), 0)</f>
        <v>1234.2318502446915</v>
      </c>
      <c r="I21" s="6"/>
    </row>
    <row r="22" spans="1:9" ht="18" x14ac:dyDescent="0.35">
      <c r="A22" s="4"/>
      <c r="B22" s="22">
        <v>3</v>
      </c>
      <c r="C22" s="23">
        <v>2018</v>
      </c>
      <c r="D22" s="23">
        <f t="shared" ref="D22:D40" si="0">D21+1</f>
        <v>57</v>
      </c>
      <c r="E22" s="24">
        <f>IF(D22&lt;=Variables!$C$4,(E21*(100%+$D$15)),0)</f>
        <v>27270.674999999992</v>
      </c>
      <c r="F22" s="24">
        <f>E22*Variables!$C$2</f>
        <v>505.01249999999982</v>
      </c>
      <c r="G22" s="24">
        <f>VLOOKUP(B22,Revaluation!$B$3:$AU$48, MATCH(Variables!$C$4+1,Revaluation!$C$3:$AU$3,0),FALSE)</f>
        <v>603.53668581137458</v>
      </c>
      <c r="H22" s="25">
        <f>IF(D22&lt;=Variables!$C$4, (SUM($G$20:G22)), 0)</f>
        <v>1837.7685360560661</v>
      </c>
      <c r="I22" s="6"/>
    </row>
    <row r="23" spans="1:9" ht="18" x14ac:dyDescent="0.35">
      <c r="A23" s="4"/>
      <c r="B23" s="26">
        <v>4</v>
      </c>
      <c r="C23" s="27">
        <v>2019</v>
      </c>
      <c r="D23" s="27">
        <f t="shared" si="0"/>
        <v>58</v>
      </c>
      <c r="E23" s="28">
        <f>IF(D23&lt;=Variables!$C$4,(E22*(100%+$D$15)),0)</f>
        <v>27407.028374999991</v>
      </c>
      <c r="F23" s="28">
        <f>E23*Variables!$C$2</f>
        <v>507.53756249999981</v>
      </c>
      <c r="G23" s="28">
        <f>VLOOKUP(B23,Revaluation!$B$3:$AU$48, MATCH(Variables!$C$4+1,Revaluation!$C$3:$AU$3,0),FALSE)</f>
        <v>594.66114631414848</v>
      </c>
      <c r="H23" s="29">
        <f>IF(D23&lt;=Variables!$C$4, (SUM($G$20:G23)), 0)</f>
        <v>2432.4296823702143</v>
      </c>
      <c r="I23" s="6"/>
    </row>
    <row r="24" spans="1:9" ht="18" x14ac:dyDescent="0.35">
      <c r="A24" s="4"/>
      <c r="B24" s="22">
        <v>5</v>
      </c>
      <c r="C24" s="23">
        <v>2020</v>
      </c>
      <c r="D24" s="23">
        <f t="shared" si="0"/>
        <v>59</v>
      </c>
      <c r="E24" s="24">
        <f>IF(D24&lt;=Variables!$C$4,(E23*(100%+$D$15)),0)</f>
        <v>27544.063516874987</v>
      </c>
      <c r="F24" s="24">
        <f>E24*Variables!$C$2</f>
        <v>510.07525031249975</v>
      </c>
      <c r="G24" s="24">
        <f>VLOOKUP(B24,Revaluation!$B$3:$AU$48, MATCH(Variables!$C$4+1,Revaluation!$C$3:$AU$3,0),FALSE)</f>
        <v>585.91612945658744</v>
      </c>
      <c r="H24" s="25">
        <f>IF(D24&lt;=Variables!$C$4, (SUM($G$20:G24)), 0)</f>
        <v>3018.3458118268018</v>
      </c>
      <c r="I24" s="6"/>
    </row>
    <row r="25" spans="1:9" ht="18" x14ac:dyDescent="0.35">
      <c r="A25" s="4"/>
      <c r="B25" s="26">
        <v>6</v>
      </c>
      <c r="C25" s="27">
        <v>2021</v>
      </c>
      <c r="D25" s="27">
        <f t="shared" si="0"/>
        <v>60</v>
      </c>
      <c r="E25" s="28">
        <f>IF(D25&lt;=Variables!$C$4,(E24*(100%+$D$15)),0)</f>
        <v>27681.783834459358</v>
      </c>
      <c r="F25" s="28">
        <f>E25*Variables!$C$2</f>
        <v>512.62562656406215</v>
      </c>
      <c r="G25" s="28">
        <f>VLOOKUP(B25,Revaluation!$B$3:$AU$48, MATCH(Variables!$C$4+1,Revaluation!$C$3:$AU$3,0),FALSE)</f>
        <v>577.29971578810807</v>
      </c>
      <c r="H25" s="29">
        <f>IF(D25&lt;=Variables!$C$4, (SUM($G$20:G25)), 0)</f>
        <v>3595.64552761491</v>
      </c>
      <c r="I25" s="6"/>
    </row>
    <row r="26" spans="1:9" ht="18.75" x14ac:dyDescent="0.3">
      <c r="A26" s="4"/>
      <c r="B26" s="22">
        <v>7</v>
      </c>
      <c r="C26" s="23">
        <v>2022</v>
      </c>
      <c r="D26" s="23">
        <f t="shared" si="0"/>
        <v>61</v>
      </c>
      <c r="E26" s="24">
        <f>IF(D26&lt;=Variables!$C$4,(E25*(100%+$D$15)),0)</f>
        <v>27820.192753631651</v>
      </c>
      <c r="F26" s="24">
        <f>E26*Variables!$C$2</f>
        <v>515.18875469688237</v>
      </c>
      <c r="G26" s="24">
        <f>VLOOKUP(B26,Revaluation!$B$3:$AU$48, MATCH(Variables!$C$4+1,Revaluation!$C$3:$AU$3,0),FALSE)</f>
        <v>568.81001408534166</v>
      </c>
      <c r="H26" s="25">
        <f>IF(D26&lt;=Variables!$C$4, (SUM($G$20:G26)), 0)</f>
        <v>4164.4555417002521</v>
      </c>
      <c r="I26" s="6"/>
    </row>
    <row r="27" spans="1:9" ht="18.75" x14ac:dyDescent="0.3">
      <c r="A27" s="4"/>
      <c r="B27" s="26">
        <v>8</v>
      </c>
      <c r="C27" s="27">
        <v>2023</v>
      </c>
      <c r="D27" s="27">
        <f t="shared" si="0"/>
        <v>62</v>
      </c>
      <c r="E27" s="28">
        <f>IF(D27&lt;=Variables!$C$4,(E26*(100%+$D$15)),0)</f>
        <v>27959.293717399807</v>
      </c>
      <c r="F27" s="28">
        <f>E27*Variables!$C$2</f>
        <v>517.76469847036674</v>
      </c>
      <c r="G27" s="28">
        <f>VLOOKUP(B27,Revaluation!$B$3:$AU$48, MATCH(Variables!$C$4+1,Revaluation!$C$3:$AU$3,0),FALSE)</f>
        <v>560.44516093702771</v>
      </c>
      <c r="H27" s="29">
        <f>IF(D27&lt;=Variables!$C$4, (SUM($G$20:G27)), 0)</f>
        <v>4724.9007026372801</v>
      </c>
      <c r="I27" s="6"/>
    </row>
    <row r="28" spans="1:9" ht="18.75" x14ac:dyDescent="0.3">
      <c r="A28" s="4"/>
      <c r="B28" s="22">
        <v>9</v>
      </c>
      <c r="C28" s="23">
        <v>2024</v>
      </c>
      <c r="D28" s="23">
        <f t="shared" si="0"/>
        <v>63</v>
      </c>
      <c r="E28" s="24">
        <f>IF(D28&lt;=Variables!$C$4,(E27*(100%+$D$15)),0)</f>
        <v>28099.090185986803</v>
      </c>
      <c r="F28" s="24">
        <f>E28*Variables!$C$2</f>
        <v>520.35352196271856</v>
      </c>
      <c r="G28" s="24">
        <f>VLOOKUP(B28,Revaluation!$B$3:$AU$48, MATCH(Variables!$C$4+1,Revaluation!$C$3:$AU$3,0),FALSE)</f>
        <v>552.20332033501279</v>
      </c>
      <c r="H28" s="25">
        <f>IF(D28&lt;=Variables!$C$4, (SUM($G$20:G28)), 0)</f>
        <v>5277.104022972293</v>
      </c>
      <c r="I28" s="6"/>
    </row>
    <row r="29" spans="1:9" ht="18.75" x14ac:dyDescent="0.3">
      <c r="A29" s="4"/>
      <c r="B29" s="26">
        <v>10</v>
      </c>
      <c r="C29" s="27">
        <v>2025</v>
      </c>
      <c r="D29" s="27">
        <f t="shared" si="0"/>
        <v>64</v>
      </c>
      <c r="E29" s="28">
        <f>IF(D29&lt;=Variables!$C$4,(E28*(100%+$D$15)),0)</f>
        <v>28239.585636916734</v>
      </c>
      <c r="F29" s="28">
        <f>E29*Variables!$C$2</f>
        <v>522.95528957253214</v>
      </c>
      <c r="G29" s="28">
        <f>VLOOKUP(B29,Revaluation!$B$3:$AU$48, MATCH(Variables!$C$4+1,Revaluation!$C$3:$AU$3,0),FALSE)</f>
        <v>544.08268327126245</v>
      </c>
      <c r="H29" s="29">
        <f>IF(D29&lt;=Variables!$C$4, (SUM($G$20:G29)), 0)</f>
        <v>5821.1867062435558</v>
      </c>
      <c r="I29" s="6"/>
    </row>
    <row r="30" spans="1:9" ht="18.75" x14ac:dyDescent="0.3">
      <c r="A30" s="4"/>
      <c r="B30" s="22">
        <v>11</v>
      </c>
      <c r="C30" s="23">
        <v>2026</v>
      </c>
      <c r="D30" s="23">
        <f t="shared" si="0"/>
        <v>65</v>
      </c>
      <c r="E30" s="24">
        <f>IF(D30&lt;=Variables!$C$4,(E29*(100%+$D$15)),0)</f>
        <v>28380.783565101316</v>
      </c>
      <c r="F30" s="24">
        <f>E30*Variables!$C$2</f>
        <v>525.57006602039473</v>
      </c>
      <c r="G30" s="24">
        <f>VLOOKUP(B30,Revaluation!$B$3:$AU$48, MATCH(Variables!$C$4+1,Revaluation!$C$3:$AU$3,0),FALSE)</f>
        <v>536.08146734080265</v>
      </c>
      <c r="H30" s="25">
        <f>IF(D30&lt;=Variables!$C$4, (SUM($G$20:G30)), 0)</f>
        <v>6357.268173584358</v>
      </c>
      <c r="I30" s="6"/>
    </row>
    <row r="31" spans="1:9" ht="18.75" x14ac:dyDescent="0.3">
      <c r="A31" s="4"/>
      <c r="B31" s="26">
        <v>12</v>
      </c>
      <c r="C31" s="27">
        <v>2027</v>
      </c>
      <c r="D31" s="27">
        <f t="shared" si="0"/>
        <v>66</v>
      </c>
      <c r="E31" s="28">
        <f>IF(D31&lt;=Variables!$C$4,(E30*(100%+$D$15)),0)</f>
        <v>28522.68748292682</v>
      </c>
      <c r="F31" s="28">
        <f>E31*Variables!$C$2</f>
        <v>528.1979163504966</v>
      </c>
      <c r="G31" s="28">
        <f>VLOOKUP(B31,Revaluation!$B$3:$AU$48, MATCH(Variables!$C$4+1,Revaluation!$C$3:$AU$3,0),FALSE)</f>
        <v>528.1979163504966</v>
      </c>
      <c r="H31" s="29">
        <f>IF(D31&lt;=Variables!$C$4, (SUM($G$20:G31)), 0)</f>
        <v>6885.4660899348546</v>
      </c>
      <c r="I31" s="6"/>
    </row>
    <row r="32" spans="1:9" ht="18.75" x14ac:dyDescent="0.3">
      <c r="A32" s="4"/>
      <c r="B32" s="22">
        <v>13</v>
      </c>
      <c r="C32" s="23">
        <v>2028</v>
      </c>
      <c r="D32" s="23">
        <f t="shared" si="0"/>
        <v>67</v>
      </c>
      <c r="E32" s="24">
        <f>IF(D32&lt;=Variables!$C$4,(E31*(100%+$D$15)),0)</f>
        <v>0</v>
      </c>
      <c r="F32" s="24">
        <f>E32*Variables!$C$2</f>
        <v>0</v>
      </c>
      <c r="G32" s="24">
        <f>VLOOKUP(B32,Revaluation!$B$3:$AU$48, MATCH(Variables!$C$4+1,Revaluation!$C$3:$AU$3,0),FALSE)</f>
        <v>0</v>
      </c>
      <c r="H32" s="25">
        <f>IF(D32&lt;=Variables!$C$4, (SUM($G$20:G32)), 0)</f>
        <v>0</v>
      </c>
      <c r="I32" s="6"/>
    </row>
    <row r="33" spans="1:9" ht="18.75" x14ac:dyDescent="0.3">
      <c r="A33" s="4"/>
      <c r="B33" s="26">
        <v>14</v>
      </c>
      <c r="C33" s="27">
        <v>2029</v>
      </c>
      <c r="D33" s="27">
        <f t="shared" si="0"/>
        <v>68</v>
      </c>
      <c r="E33" s="28">
        <f>IF(D33&lt;=Variables!$C$4,(E32*(100%+$D$15)),0)</f>
        <v>0</v>
      </c>
      <c r="F33" s="28">
        <f>E33*Variables!$C$2</f>
        <v>0</v>
      </c>
      <c r="G33" s="28">
        <f>VLOOKUP(B33,Revaluation!$B$3:$AU$48, MATCH(Variables!$C$4+1,Revaluation!$C$3:$AU$3,0),FALSE)</f>
        <v>0</v>
      </c>
      <c r="H33" s="29">
        <f>IF(D33&lt;=Variables!$C$4, (SUM($G$20:G33)), 0)</f>
        <v>0</v>
      </c>
      <c r="I33" s="6"/>
    </row>
    <row r="34" spans="1:9" ht="18.75" x14ac:dyDescent="0.3">
      <c r="A34" s="4"/>
      <c r="B34" s="22">
        <v>15</v>
      </c>
      <c r="C34" s="23">
        <v>2030</v>
      </c>
      <c r="D34" s="23">
        <f t="shared" si="0"/>
        <v>69</v>
      </c>
      <c r="E34" s="24">
        <f>IF(D34&lt;=Variables!$C$4,(E33*(100%+$D$15)),0)</f>
        <v>0</v>
      </c>
      <c r="F34" s="24">
        <f>E34*Variables!$C$2</f>
        <v>0</v>
      </c>
      <c r="G34" s="24">
        <f>VLOOKUP(B34,Revaluation!$B$3:$AU$48, MATCH(Variables!$C$4+1,Revaluation!$C$3:$AU$3,0),FALSE)</f>
        <v>0</v>
      </c>
      <c r="H34" s="25">
        <f>IF(D34&lt;=Variables!$C$4, (SUM($G$20:G34)), 0)</f>
        <v>0</v>
      </c>
      <c r="I34" s="6"/>
    </row>
    <row r="35" spans="1:9" ht="18.75" x14ac:dyDescent="0.3">
      <c r="A35" s="4"/>
      <c r="B35" s="26">
        <v>16</v>
      </c>
      <c r="C35" s="27">
        <v>2031</v>
      </c>
      <c r="D35" s="27">
        <f t="shared" si="0"/>
        <v>70</v>
      </c>
      <c r="E35" s="28">
        <f>IF(D35&lt;=Variables!$C$4,(E34*(100%+$D$15)),0)</f>
        <v>0</v>
      </c>
      <c r="F35" s="28">
        <f>E35*Variables!$C$2</f>
        <v>0</v>
      </c>
      <c r="G35" s="28">
        <f>VLOOKUP(B35,Revaluation!$B$3:$AU$48, MATCH(Variables!$C$4+1,Revaluation!$C$3:$AU$3,0),FALSE)</f>
        <v>0</v>
      </c>
      <c r="H35" s="29">
        <f>IF(D35&lt;=Variables!$C$4, (SUM($G$20:G35)), 0)</f>
        <v>0</v>
      </c>
      <c r="I35" s="6"/>
    </row>
    <row r="36" spans="1:9" ht="18.75" x14ac:dyDescent="0.3">
      <c r="A36" s="4"/>
      <c r="B36" s="22">
        <v>17</v>
      </c>
      <c r="C36" s="23">
        <v>2032</v>
      </c>
      <c r="D36" s="23">
        <f t="shared" si="0"/>
        <v>71</v>
      </c>
      <c r="E36" s="24">
        <f>IF(D36&lt;=Variables!$C$4,(E35*(100%+$D$15)),0)</f>
        <v>0</v>
      </c>
      <c r="F36" s="24">
        <f>E36*Variables!$C$2</f>
        <v>0</v>
      </c>
      <c r="G36" s="24">
        <f>VLOOKUP(B36,Revaluation!$B$3:$AU$48, MATCH(Variables!$C$4+1,Revaluation!$C$3:$AU$3,0),FALSE)</f>
        <v>0</v>
      </c>
      <c r="H36" s="25">
        <f>IF(D36&lt;=Variables!$C$4, (SUM($G$20:G36)), 0)</f>
        <v>0</v>
      </c>
      <c r="I36" s="6"/>
    </row>
    <row r="37" spans="1:9" ht="18.75" x14ac:dyDescent="0.3">
      <c r="A37" s="4"/>
      <c r="B37" s="26">
        <v>18</v>
      </c>
      <c r="C37" s="27">
        <v>2033</v>
      </c>
      <c r="D37" s="27">
        <f t="shared" si="0"/>
        <v>72</v>
      </c>
      <c r="E37" s="28">
        <f>IF(D37&lt;=Variables!$C$4,(E36*(100%+$D$15)),0)</f>
        <v>0</v>
      </c>
      <c r="F37" s="28">
        <f>E37*Variables!$C$2</f>
        <v>0</v>
      </c>
      <c r="G37" s="28">
        <f>VLOOKUP(B37,Revaluation!$B$3:$AU$48, MATCH(Variables!$C$4+1,Revaluation!$C$3:$AU$3,0),FALSE)</f>
        <v>0</v>
      </c>
      <c r="H37" s="29">
        <f>IF(D37&lt;=Variables!$C$4, (SUM($G$20:G37)), 0)</f>
        <v>0</v>
      </c>
      <c r="I37" s="6"/>
    </row>
    <row r="38" spans="1:9" ht="18.75" x14ac:dyDescent="0.3">
      <c r="A38" s="4"/>
      <c r="B38" s="22">
        <v>19</v>
      </c>
      <c r="C38" s="23">
        <v>2034</v>
      </c>
      <c r="D38" s="23">
        <f t="shared" si="0"/>
        <v>73</v>
      </c>
      <c r="E38" s="24">
        <f>IF(D38&lt;=Variables!$C$4,(E37*(100%+$D$15)),0)</f>
        <v>0</v>
      </c>
      <c r="F38" s="24">
        <f>E38*Variables!$C$2</f>
        <v>0</v>
      </c>
      <c r="G38" s="24">
        <f>VLOOKUP(B38,Revaluation!$B$3:$AU$48, MATCH(Variables!$C$4+1,Revaluation!$C$3:$AU$3,0),FALSE)</f>
        <v>0</v>
      </c>
      <c r="H38" s="25">
        <f>IF(D38&lt;=Variables!$C$4, (SUM($G$20:G38)), 0)</f>
        <v>0</v>
      </c>
      <c r="I38" s="6"/>
    </row>
    <row r="39" spans="1:9" ht="18.75" x14ac:dyDescent="0.3">
      <c r="A39" s="4"/>
      <c r="B39" s="26">
        <v>20</v>
      </c>
      <c r="C39" s="27">
        <v>2035</v>
      </c>
      <c r="D39" s="27">
        <f t="shared" si="0"/>
        <v>74</v>
      </c>
      <c r="E39" s="28">
        <f>IF(D39&lt;=Variables!$C$4,(E38*(100%+$D$15)),0)</f>
        <v>0</v>
      </c>
      <c r="F39" s="28">
        <f>E39*Variables!$C$2</f>
        <v>0</v>
      </c>
      <c r="G39" s="28">
        <f>VLOOKUP(B39,Revaluation!$B$3:$AU$48, MATCH(Variables!$C$4+1,Revaluation!$C$3:$AU$3,0),FALSE)</f>
        <v>0</v>
      </c>
      <c r="H39" s="29">
        <f>IF(D39&lt;=Variables!$C$4, (SUM($G$20:G39)), 0)</f>
        <v>0</v>
      </c>
      <c r="I39" s="6"/>
    </row>
    <row r="40" spans="1:9" ht="18.75" x14ac:dyDescent="0.3">
      <c r="A40" s="4"/>
      <c r="B40" s="22">
        <v>21</v>
      </c>
      <c r="C40" s="23">
        <v>2036</v>
      </c>
      <c r="D40" s="23">
        <f t="shared" si="0"/>
        <v>75</v>
      </c>
      <c r="E40" s="24">
        <f>IF(D40&lt;=Variables!$C$4,(E39*(100%+$D$15)),0)</f>
        <v>0</v>
      </c>
      <c r="F40" s="24">
        <f>E40*Variables!$C$2</f>
        <v>0</v>
      </c>
      <c r="G40" s="24">
        <f>VLOOKUP(B40,Revaluation!$B$3:$AU$48, MATCH(Variables!$C$4+1,Revaluation!$C$3:$AU$3,0),FALSE)</f>
        <v>0</v>
      </c>
      <c r="H40" s="25">
        <f>IF(D40&lt;=Variables!$C$4, (SUM($G$20:G40)), 0)</f>
        <v>0</v>
      </c>
      <c r="I40" s="6"/>
    </row>
    <row r="41" spans="1:9" ht="18.75" x14ac:dyDescent="0.3">
      <c r="A41" s="4"/>
      <c r="B41" s="26">
        <v>22</v>
      </c>
      <c r="C41" s="27">
        <v>2037</v>
      </c>
      <c r="D41" s="27">
        <f>D40+1</f>
        <v>76</v>
      </c>
      <c r="E41" s="28">
        <f>IF(D41&lt;=Variables!$C$4,(E40*(100%+$D$15)),0)</f>
        <v>0</v>
      </c>
      <c r="F41" s="28">
        <f>E41*Variables!$C$2</f>
        <v>0</v>
      </c>
      <c r="G41" s="28">
        <f>VLOOKUP(B41,Revaluation!$B$3:$AU$48, MATCH(Variables!$C$4+1,Revaluation!$C$3:$AU$3,0),FALSE)</f>
        <v>0</v>
      </c>
      <c r="H41" s="29">
        <f>IF(D41&lt;=Variables!$C$4, (SUM($G$20:G41)), 0)</f>
        <v>0</v>
      </c>
      <c r="I41" s="6"/>
    </row>
    <row r="42" spans="1:9" ht="18.75" x14ac:dyDescent="0.3">
      <c r="A42" s="4"/>
      <c r="B42" s="22">
        <v>23</v>
      </c>
      <c r="C42" s="23">
        <v>2038</v>
      </c>
      <c r="D42" s="23">
        <f t="shared" ref="D42:D64" si="1">D41+1</f>
        <v>77</v>
      </c>
      <c r="E42" s="24">
        <f>IF(D42&lt;=Variables!$C$4,(E41*(100%+$D$15)),0)</f>
        <v>0</v>
      </c>
      <c r="F42" s="24">
        <f>E42*Variables!$C$2</f>
        <v>0</v>
      </c>
      <c r="G42" s="24">
        <f>VLOOKUP(B42,Revaluation!$B$3:$AU$48, MATCH(Variables!$C$4+1,Revaluation!$C$3:$AU$3,0),FALSE)</f>
        <v>0</v>
      </c>
      <c r="H42" s="25">
        <f>IF(D42&lt;=Variables!$C$4, (SUM($G$20:G42)), 0)</f>
        <v>0</v>
      </c>
      <c r="I42" s="6"/>
    </row>
    <row r="43" spans="1:9" ht="18.75" x14ac:dyDescent="0.3">
      <c r="A43" s="4"/>
      <c r="B43" s="26">
        <v>24</v>
      </c>
      <c r="C43" s="27">
        <v>2039</v>
      </c>
      <c r="D43" s="27">
        <f t="shared" si="1"/>
        <v>78</v>
      </c>
      <c r="E43" s="28">
        <f>IF(D43&lt;=Variables!$C$4,(E42*(100%+$D$15)),0)</f>
        <v>0</v>
      </c>
      <c r="F43" s="28">
        <f>E43*Variables!$C$2</f>
        <v>0</v>
      </c>
      <c r="G43" s="28">
        <f>VLOOKUP(B43,Revaluation!$B$3:$AU$48, MATCH(Variables!$C$4+1,Revaluation!$C$3:$AU$3,0),FALSE)</f>
        <v>0</v>
      </c>
      <c r="H43" s="29">
        <f>IF(D43&lt;=Variables!$C$4, (SUM($G$20:G43)), 0)</f>
        <v>0</v>
      </c>
      <c r="I43" s="6"/>
    </row>
    <row r="44" spans="1:9" ht="18.75" x14ac:dyDescent="0.3">
      <c r="A44" s="4"/>
      <c r="B44" s="22">
        <v>25</v>
      </c>
      <c r="C44" s="23">
        <v>2040</v>
      </c>
      <c r="D44" s="23">
        <f t="shared" si="1"/>
        <v>79</v>
      </c>
      <c r="E44" s="24">
        <f>IF(D44&lt;=Variables!$C$4,(E43*(100%+$D$15)),0)</f>
        <v>0</v>
      </c>
      <c r="F44" s="24">
        <f>E44*Variables!$C$2</f>
        <v>0</v>
      </c>
      <c r="G44" s="24">
        <f>VLOOKUP(B44,Revaluation!$B$3:$AU$48, MATCH(Variables!$C$4+1,Revaluation!$C$3:$AU$3,0),FALSE)</f>
        <v>0</v>
      </c>
      <c r="H44" s="25">
        <f>IF(D44&lt;=Variables!$C$4, (SUM($G$20:G44)), 0)</f>
        <v>0</v>
      </c>
      <c r="I44" s="6"/>
    </row>
    <row r="45" spans="1:9" ht="18.75" x14ac:dyDescent="0.3">
      <c r="A45" s="4"/>
      <c r="B45" s="26">
        <v>26</v>
      </c>
      <c r="C45" s="27">
        <v>2041</v>
      </c>
      <c r="D45" s="27">
        <f t="shared" si="1"/>
        <v>80</v>
      </c>
      <c r="E45" s="28">
        <f>IF(D45&lt;=Variables!$C$4,(E44*(100%+$D$15)),0)</f>
        <v>0</v>
      </c>
      <c r="F45" s="28">
        <f>E45*Variables!$C$2</f>
        <v>0</v>
      </c>
      <c r="G45" s="28">
        <f>VLOOKUP(B45,Revaluation!$B$3:$AU$48, MATCH(Variables!$C$4+1,Revaluation!$C$3:$AU$3,0),FALSE)</f>
        <v>0</v>
      </c>
      <c r="H45" s="29">
        <f>IF(D45&lt;=Variables!$C$4, (SUM($G$20:G45)), 0)</f>
        <v>0</v>
      </c>
      <c r="I45" s="6"/>
    </row>
    <row r="46" spans="1:9" ht="18.75" x14ac:dyDescent="0.3">
      <c r="A46" s="4"/>
      <c r="B46" s="22">
        <v>27</v>
      </c>
      <c r="C46" s="23">
        <v>2042</v>
      </c>
      <c r="D46" s="23">
        <f t="shared" si="1"/>
        <v>81</v>
      </c>
      <c r="E46" s="24">
        <f>IF(D46&lt;=Variables!$C$4,(E45*(100%+$D$15)),0)</f>
        <v>0</v>
      </c>
      <c r="F46" s="24">
        <f>E46*Variables!$C$2</f>
        <v>0</v>
      </c>
      <c r="G46" s="24">
        <f>VLOOKUP(B46,Revaluation!$B$3:$AU$48, MATCH(Variables!$C$4+1,Revaluation!$C$3:$AU$3,0),FALSE)</f>
        <v>0</v>
      </c>
      <c r="H46" s="25">
        <f>IF(D46&lt;=Variables!$C$4, (SUM($G$20:G46)), 0)</f>
        <v>0</v>
      </c>
      <c r="I46" s="6"/>
    </row>
    <row r="47" spans="1:9" ht="18.75" x14ac:dyDescent="0.3">
      <c r="A47" s="4"/>
      <c r="B47" s="26">
        <v>28</v>
      </c>
      <c r="C47" s="27">
        <v>2043</v>
      </c>
      <c r="D47" s="27">
        <f t="shared" si="1"/>
        <v>82</v>
      </c>
      <c r="E47" s="28">
        <f>IF(D47&lt;=Variables!$C$4,(E46*(100%+$D$15)),0)</f>
        <v>0</v>
      </c>
      <c r="F47" s="28">
        <f>E47*Variables!$C$2</f>
        <v>0</v>
      </c>
      <c r="G47" s="28">
        <f>VLOOKUP(B47,Revaluation!$B$3:$AU$48, MATCH(Variables!$C$4+1,Revaluation!$C$3:$AU$3,0),FALSE)</f>
        <v>0</v>
      </c>
      <c r="H47" s="29">
        <f>IF(D47&lt;=Variables!$C$4, (SUM($G$20:G47)), 0)</f>
        <v>0</v>
      </c>
      <c r="I47" s="6"/>
    </row>
    <row r="48" spans="1:9" ht="18.75" x14ac:dyDescent="0.3">
      <c r="A48" s="4"/>
      <c r="B48" s="22">
        <v>29</v>
      </c>
      <c r="C48" s="23">
        <v>2044</v>
      </c>
      <c r="D48" s="23">
        <f t="shared" si="1"/>
        <v>83</v>
      </c>
      <c r="E48" s="24">
        <f>IF(D48&lt;=Variables!$C$4,(E47*(100%+$D$15)),0)</f>
        <v>0</v>
      </c>
      <c r="F48" s="24">
        <f>E48*Variables!$C$2</f>
        <v>0</v>
      </c>
      <c r="G48" s="24">
        <f>VLOOKUP(B48,Revaluation!$B$3:$AU$48, MATCH(Variables!$C$4+1,Revaluation!$C$3:$AU$3,0),FALSE)</f>
        <v>0</v>
      </c>
      <c r="H48" s="25">
        <f>IF(D48&lt;=Variables!$C$4, (SUM($G$20:G48)), 0)</f>
        <v>0</v>
      </c>
      <c r="I48" s="6"/>
    </row>
    <row r="49" spans="1:9" ht="18.75" x14ac:dyDescent="0.3">
      <c r="A49" s="4"/>
      <c r="B49" s="26">
        <v>30</v>
      </c>
      <c r="C49" s="27">
        <v>2045</v>
      </c>
      <c r="D49" s="27">
        <f t="shared" si="1"/>
        <v>84</v>
      </c>
      <c r="E49" s="28">
        <f>IF(D49&lt;=Variables!$C$4,(E48*(100%+$D$15)),0)</f>
        <v>0</v>
      </c>
      <c r="F49" s="28">
        <f>E49*Variables!$C$2</f>
        <v>0</v>
      </c>
      <c r="G49" s="28">
        <f>VLOOKUP(B49,Revaluation!$B$3:$AU$48, MATCH(Variables!$C$4+1,Revaluation!$C$3:$AU$3,0),FALSE)</f>
        <v>0</v>
      </c>
      <c r="H49" s="29">
        <f>IF(D49&lt;=Variables!$C$4, (SUM($G$20:G49)), 0)</f>
        <v>0</v>
      </c>
      <c r="I49" s="6"/>
    </row>
    <row r="50" spans="1:9" ht="18.75" x14ac:dyDescent="0.3">
      <c r="A50" s="4"/>
      <c r="B50" s="22">
        <v>31</v>
      </c>
      <c r="C50" s="23">
        <v>2046</v>
      </c>
      <c r="D50" s="23">
        <f t="shared" si="1"/>
        <v>85</v>
      </c>
      <c r="E50" s="24">
        <f>IF(D50&lt;=Variables!$C$4,(E49*(100%+$D$15)),0)</f>
        <v>0</v>
      </c>
      <c r="F50" s="24">
        <f>E50*Variables!$C$2</f>
        <v>0</v>
      </c>
      <c r="G50" s="24">
        <f>VLOOKUP(B50,Revaluation!$B$3:$AU$48, MATCH(Variables!$C$4+1,Revaluation!$C$3:$AU$3,0),FALSE)</f>
        <v>0</v>
      </c>
      <c r="H50" s="25">
        <f>IF(D50&lt;=Variables!$C$4, (SUM($G$20:G50)), 0)</f>
        <v>0</v>
      </c>
      <c r="I50" s="6"/>
    </row>
    <row r="51" spans="1:9" ht="18.75" x14ac:dyDescent="0.3">
      <c r="A51" s="4"/>
      <c r="B51" s="26">
        <v>32</v>
      </c>
      <c r="C51" s="27">
        <v>2047</v>
      </c>
      <c r="D51" s="27">
        <f t="shared" si="1"/>
        <v>86</v>
      </c>
      <c r="E51" s="28">
        <f>IF(D51&lt;=Variables!$C$4,(E50*(100%+$D$15)),0)</f>
        <v>0</v>
      </c>
      <c r="F51" s="28">
        <f>E51*Variables!$C$2</f>
        <v>0</v>
      </c>
      <c r="G51" s="28">
        <f>VLOOKUP(B51,Revaluation!$B$3:$AU$48, MATCH(Variables!$C$4+1,Revaluation!$C$3:$AU$3,0),FALSE)</f>
        <v>0</v>
      </c>
      <c r="H51" s="29">
        <f>IF(D51&lt;=Variables!$C$4, (SUM($G$20:G51)), 0)</f>
        <v>0</v>
      </c>
      <c r="I51" s="6"/>
    </row>
    <row r="52" spans="1:9" ht="18.75" x14ac:dyDescent="0.3">
      <c r="A52" s="4"/>
      <c r="B52" s="22">
        <v>33</v>
      </c>
      <c r="C52" s="23">
        <v>2048</v>
      </c>
      <c r="D52" s="23">
        <f t="shared" si="1"/>
        <v>87</v>
      </c>
      <c r="E52" s="24">
        <f>IF(D52&lt;=Variables!$C$4,(E51*(100%+$D$15)),0)</f>
        <v>0</v>
      </c>
      <c r="F52" s="24">
        <f>E52*Variables!$C$2</f>
        <v>0</v>
      </c>
      <c r="G52" s="24">
        <f>VLOOKUP(B52,Revaluation!$B$3:$AU$48, MATCH(Variables!$C$4+1,Revaluation!$C$3:$AU$3,0),FALSE)</f>
        <v>0</v>
      </c>
      <c r="H52" s="25">
        <f>IF(D52&lt;=Variables!$C$4, (SUM($G$20:G52)), 0)</f>
        <v>0</v>
      </c>
      <c r="I52" s="6"/>
    </row>
    <row r="53" spans="1:9" ht="18.75" x14ac:dyDescent="0.3">
      <c r="A53" s="4"/>
      <c r="B53" s="26">
        <v>34</v>
      </c>
      <c r="C53" s="27">
        <v>2049</v>
      </c>
      <c r="D53" s="27">
        <f t="shared" si="1"/>
        <v>88</v>
      </c>
      <c r="E53" s="28">
        <f>IF(D53&lt;=Variables!$C$4,(E52*(100%+$D$15)),0)</f>
        <v>0</v>
      </c>
      <c r="F53" s="28">
        <f>E53*Variables!$C$2</f>
        <v>0</v>
      </c>
      <c r="G53" s="28">
        <f>VLOOKUP(B53,Revaluation!$B$3:$AU$48, MATCH(Variables!$C$4+1,Revaluation!$C$3:$AU$3,0),FALSE)</f>
        <v>0</v>
      </c>
      <c r="H53" s="29">
        <f>IF(D53&lt;=Variables!$C$4, (SUM($G$20:G53)), 0)</f>
        <v>0</v>
      </c>
      <c r="I53" s="6"/>
    </row>
    <row r="54" spans="1:9" ht="18.75" x14ac:dyDescent="0.3">
      <c r="A54" s="4"/>
      <c r="B54" s="22">
        <v>35</v>
      </c>
      <c r="C54" s="23">
        <v>2050</v>
      </c>
      <c r="D54" s="23">
        <f t="shared" si="1"/>
        <v>89</v>
      </c>
      <c r="E54" s="24">
        <f>IF(D54&lt;=Variables!$C$4,(E53*(100%+$D$15)),0)</f>
        <v>0</v>
      </c>
      <c r="F54" s="24">
        <f>E54*Variables!$C$2</f>
        <v>0</v>
      </c>
      <c r="G54" s="24">
        <f>VLOOKUP(B54,Revaluation!$B$3:$AU$48, MATCH(Variables!$C$4+1,Revaluation!$C$3:$AU$3,0),FALSE)</f>
        <v>0</v>
      </c>
      <c r="H54" s="25">
        <f>IF(D54&lt;=Variables!$C$4, (SUM($G$20:G54)), 0)</f>
        <v>0</v>
      </c>
      <c r="I54" s="6"/>
    </row>
    <row r="55" spans="1:9" ht="18.75" x14ac:dyDescent="0.3">
      <c r="A55" s="4"/>
      <c r="B55" s="26">
        <v>36</v>
      </c>
      <c r="C55" s="27">
        <v>2051</v>
      </c>
      <c r="D55" s="27">
        <f t="shared" si="1"/>
        <v>90</v>
      </c>
      <c r="E55" s="28">
        <f>IF(D55&lt;=Variables!$C$4,(E54*(100%+$D$15)),0)</f>
        <v>0</v>
      </c>
      <c r="F55" s="28">
        <f>E55*Variables!$C$2</f>
        <v>0</v>
      </c>
      <c r="G55" s="28">
        <f>VLOOKUP(B55,Revaluation!$B$3:$AU$48, MATCH(Variables!$C$4+1,Revaluation!$C$3:$AU$3,0),FALSE)</f>
        <v>0</v>
      </c>
      <c r="H55" s="29">
        <f>IF(D55&lt;=Variables!$C$4, (SUM($G$20:G55)), 0)</f>
        <v>0</v>
      </c>
      <c r="I55" s="6"/>
    </row>
    <row r="56" spans="1:9" ht="18.75" x14ac:dyDescent="0.3">
      <c r="A56" s="4"/>
      <c r="B56" s="22">
        <v>37</v>
      </c>
      <c r="C56" s="23">
        <v>2052</v>
      </c>
      <c r="D56" s="23">
        <f t="shared" si="1"/>
        <v>91</v>
      </c>
      <c r="E56" s="24">
        <f>IF(D56&lt;=Variables!$C$4,(E55*(100%+$D$15)),0)</f>
        <v>0</v>
      </c>
      <c r="F56" s="24">
        <f>E56*Variables!$C$2</f>
        <v>0</v>
      </c>
      <c r="G56" s="24">
        <f>VLOOKUP(B56,Revaluation!$B$3:$AU$48, MATCH(Variables!$C$4+1,Revaluation!$C$3:$AU$3,0),FALSE)</f>
        <v>0</v>
      </c>
      <c r="H56" s="25">
        <f>IF(D56&lt;=Variables!$C$4, (SUM($G$20:G56)), 0)</f>
        <v>0</v>
      </c>
      <c r="I56" s="6"/>
    </row>
    <row r="57" spans="1:9" ht="18.75" x14ac:dyDescent="0.3">
      <c r="A57" s="4"/>
      <c r="B57" s="26">
        <v>38</v>
      </c>
      <c r="C57" s="27">
        <v>2053</v>
      </c>
      <c r="D57" s="27">
        <f t="shared" si="1"/>
        <v>92</v>
      </c>
      <c r="E57" s="28">
        <f>IF(D57&lt;=Variables!$C$4,(E56*(100%+$D$15)),0)</f>
        <v>0</v>
      </c>
      <c r="F57" s="28">
        <f>E57*Variables!$C$2</f>
        <v>0</v>
      </c>
      <c r="G57" s="28">
        <f>VLOOKUP(B57,Revaluation!$B$3:$AU$48, MATCH(Variables!$C$4+1,Revaluation!$C$3:$AU$3,0),FALSE)</f>
        <v>0</v>
      </c>
      <c r="H57" s="29">
        <f>IF(D57&lt;=Variables!$C$4, (SUM($G$20:G57)), 0)</f>
        <v>0</v>
      </c>
      <c r="I57" s="6"/>
    </row>
    <row r="58" spans="1:9" ht="18.75" x14ac:dyDescent="0.3">
      <c r="A58" s="4"/>
      <c r="B58" s="22">
        <v>39</v>
      </c>
      <c r="C58" s="23">
        <v>2054</v>
      </c>
      <c r="D58" s="23">
        <f t="shared" si="1"/>
        <v>93</v>
      </c>
      <c r="E58" s="24">
        <f>IF(D58&lt;=Variables!$C$4,(E57*(100%+$D$15)),0)</f>
        <v>0</v>
      </c>
      <c r="F58" s="24">
        <f>E58*Variables!$C$2</f>
        <v>0</v>
      </c>
      <c r="G58" s="24">
        <f>VLOOKUP(B58,Revaluation!$B$3:$AU$48, MATCH(Variables!$C$4+1,Revaluation!$C$3:$AU$3,0),FALSE)</f>
        <v>0</v>
      </c>
      <c r="H58" s="25">
        <f>IF(D58&lt;=Variables!$C$4, (SUM($G$20:G58)), 0)</f>
        <v>0</v>
      </c>
      <c r="I58" s="6"/>
    </row>
    <row r="59" spans="1:9" ht="18.75" x14ac:dyDescent="0.3">
      <c r="A59" s="4"/>
      <c r="B59" s="26">
        <v>40</v>
      </c>
      <c r="C59" s="27">
        <v>2055</v>
      </c>
      <c r="D59" s="27">
        <f t="shared" si="1"/>
        <v>94</v>
      </c>
      <c r="E59" s="28">
        <f>IF(D59&lt;=Variables!$C$4,(E58*(100%+$D$15)),0)</f>
        <v>0</v>
      </c>
      <c r="F59" s="28">
        <f>E59*Variables!$C$2</f>
        <v>0</v>
      </c>
      <c r="G59" s="28">
        <f>VLOOKUP(B59,Revaluation!$B$3:$AU$48, MATCH(Variables!$C$4+1,Revaluation!$C$3:$AU$3,0),FALSE)</f>
        <v>0</v>
      </c>
      <c r="H59" s="29">
        <f>IF(D59&lt;=Variables!$C$4, (SUM($G$20:G59)), 0)</f>
        <v>0</v>
      </c>
      <c r="I59" s="6"/>
    </row>
    <row r="60" spans="1:9" ht="18.75" x14ac:dyDescent="0.3">
      <c r="A60" s="4"/>
      <c r="B60" s="22">
        <v>41</v>
      </c>
      <c r="C60" s="23">
        <v>2056</v>
      </c>
      <c r="D60" s="23">
        <f t="shared" si="1"/>
        <v>95</v>
      </c>
      <c r="E60" s="24">
        <f>IF(D60&lt;=Variables!$C$4,(E59*(100%+$D$15)),0)</f>
        <v>0</v>
      </c>
      <c r="F60" s="24">
        <f>E60*Variables!$C$2</f>
        <v>0</v>
      </c>
      <c r="G60" s="24">
        <f>VLOOKUP(B60,Revaluation!$B$3:$AU$48, MATCH(Variables!$C$4+1,Revaluation!$C$3:$AU$3,0),FALSE)</f>
        <v>0</v>
      </c>
      <c r="H60" s="25">
        <f>IF(D60&lt;=Variables!$C$4, (SUM($G$20:G60)), 0)</f>
        <v>0</v>
      </c>
      <c r="I60" s="6"/>
    </row>
    <row r="61" spans="1:9" ht="18.75" x14ac:dyDescent="0.3">
      <c r="A61" s="4"/>
      <c r="B61" s="26">
        <v>42</v>
      </c>
      <c r="C61" s="27">
        <v>2057</v>
      </c>
      <c r="D61" s="27">
        <f t="shared" si="1"/>
        <v>96</v>
      </c>
      <c r="E61" s="28">
        <f>IF(D61&lt;=Variables!$C$4,(E60*(100%+$D$15)),0)</f>
        <v>0</v>
      </c>
      <c r="F61" s="28">
        <f>E61*Variables!$C$2</f>
        <v>0</v>
      </c>
      <c r="G61" s="28">
        <f>VLOOKUP(B61,Revaluation!$B$3:$AU$48, MATCH(Variables!$C$4+1,Revaluation!$C$3:$AU$3,0),FALSE)</f>
        <v>0</v>
      </c>
      <c r="H61" s="29">
        <f>IF(D61&lt;=Variables!$C$4, (SUM($G$20:G61)), 0)</f>
        <v>0</v>
      </c>
      <c r="I61" s="6"/>
    </row>
    <row r="62" spans="1:9" ht="18.75" x14ac:dyDescent="0.3">
      <c r="A62" s="4"/>
      <c r="B62" s="22">
        <v>43</v>
      </c>
      <c r="C62" s="23">
        <v>2058</v>
      </c>
      <c r="D62" s="23">
        <f t="shared" si="1"/>
        <v>97</v>
      </c>
      <c r="E62" s="24">
        <f>IF(D62&lt;=Variables!$C$4,(E61*(100%+$D$15)),0)</f>
        <v>0</v>
      </c>
      <c r="F62" s="24">
        <f>E62*Variables!$C$2</f>
        <v>0</v>
      </c>
      <c r="G62" s="24">
        <f>VLOOKUP(B62,Revaluation!$B$3:$AU$48, MATCH(Variables!$C$4+1,Revaluation!$C$3:$AU$3,0),FALSE)</f>
        <v>0</v>
      </c>
      <c r="H62" s="25">
        <f>IF(D62&lt;=Variables!$C$4, (SUM($G$20:G62)), 0)</f>
        <v>0</v>
      </c>
      <c r="I62" s="6"/>
    </row>
    <row r="63" spans="1:9" ht="18.75" x14ac:dyDescent="0.3">
      <c r="A63" s="4"/>
      <c r="B63" s="26">
        <v>44</v>
      </c>
      <c r="C63" s="27">
        <v>2059</v>
      </c>
      <c r="D63" s="27">
        <f t="shared" si="1"/>
        <v>98</v>
      </c>
      <c r="E63" s="28">
        <f>IF(D63&lt;=Variables!$C$4,(E62*(100%+$D$15)),0)</f>
        <v>0</v>
      </c>
      <c r="F63" s="28">
        <f>E63*Variables!$C$2</f>
        <v>0</v>
      </c>
      <c r="G63" s="28">
        <f>VLOOKUP(B63,Revaluation!$B$3:$AU$48, MATCH(Variables!$C$4+1,Revaluation!$C$3:$AU$3,0),FALSE)</f>
        <v>0</v>
      </c>
      <c r="H63" s="29">
        <f>IF(D63&lt;=Variables!$C$4, (SUM($G$20:G63)), 0)</f>
        <v>0</v>
      </c>
      <c r="I63" s="6"/>
    </row>
    <row r="64" spans="1:9" ht="19.5" thickBot="1" x14ac:dyDescent="0.35">
      <c r="A64" s="4"/>
      <c r="B64" s="30">
        <v>45</v>
      </c>
      <c r="C64" s="23">
        <v>2060</v>
      </c>
      <c r="D64" s="31">
        <f t="shared" si="1"/>
        <v>99</v>
      </c>
      <c r="E64" s="32">
        <f>IF(D64&lt;=Variables!$C$4,(E63*(100%+$D$15)),0)</f>
        <v>0</v>
      </c>
      <c r="F64" s="32">
        <f>E64*Variables!$C$2</f>
        <v>0</v>
      </c>
      <c r="G64" s="32">
        <f>VLOOKUP(B64,Revaluation!$B$3:$AU$48, MATCH(Variables!$C$4+1,Revaluation!$C$3:$AU$3,0),FALSE)</f>
        <v>0</v>
      </c>
      <c r="H64" s="33">
        <f>IF(D64&lt;=Variables!$C$4, (SUM($G$20:G64)), 0)</f>
        <v>0</v>
      </c>
      <c r="I64" s="6"/>
    </row>
    <row r="65" spans="1:9" x14ac:dyDescent="0.25">
      <c r="A65" s="4"/>
      <c r="B65" s="13"/>
      <c r="C65" s="13"/>
      <c r="D65" s="13"/>
      <c r="E65" s="13"/>
      <c r="F65" s="13"/>
      <c r="G65" s="13"/>
      <c r="H65" s="13"/>
      <c r="I65" s="6"/>
    </row>
    <row r="66" spans="1:9" ht="15.75" thickBot="1" x14ac:dyDescent="0.3">
      <c r="A66" s="9"/>
      <c r="B66" s="34"/>
      <c r="C66" s="34"/>
      <c r="D66" s="34"/>
      <c r="E66" s="34"/>
      <c r="F66" s="34"/>
      <c r="G66" s="34"/>
      <c r="H66" s="34"/>
      <c r="I66" s="10"/>
    </row>
  </sheetData>
  <sheetProtection password="C59F" sheet="1" objects="1" scenarios="1"/>
  <mergeCells count="6">
    <mergeCell ref="B1:H1"/>
    <mergeCell ref="B14:C14"/>
    <mergeCell ref="B15:C15"/>
    <mergeCell ref="B17:C17"/>
    <mergeCell ref="B16:C16"/>
    <mergeCell ref="B3:H5"/>
  </mergeCells>
  <phoneticPr fontId="7" type="noConversion"/>
  <printOptions horizontalCentered="1" verticalCentered="1"/>
  <pageMargins left="0.75000000000000011" right="0.75000000000000011" top="1" bottom="1" header="0.5" footer="0.5"/>
  <pageSetup paperSize="9" scale="53" orientation="landscape" horizontalDpi="4294967292" verticalDpi="4294967292" r:id="rId1"/>
  <ignoredErrors>
    <ignoredError sqref="G20:G64" emptyCellReference="1"/>
  </ignoredErrors>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workbookViewId="0">
      <selection activeCell="B4" sqref="B4"/>
    </sheetView>
  </sheetViews>
  <sheetFormatPr defaultColWidth="10.85546875" defaultRowHeight="15" x14ac:dyDescent="0.25"/>
  <cols>
    <col min="1" max="1" width="14" style="35" bestFit="1" customWidth="1"/>
    <col min="2" max="16384" width="10.85546875" style="35"/>
  </cols>
  <sheetData>
    <row r="1" spans="1:2" ht="26.1" x14ac:dyDescent="0.6">
      <c r="A1" s="95" t="s">
        <v>10</v>
      </c>
      <c r="B1" s="95"/>
    </row>
    <row r="2" spans="1:2" ht="26.1" x14ac:dyDescent="0.6">
      <c r="A2" s="36"/>
      <c r="B2" s="36"/>
    </row>
    <row r="3" spans="1:2" ht="21" x14ac:dyDescent="0.35">
      <c r="A3" s="37" t="s">
        <v>0</v>
      </c>
      <c r="B3" s="37" t="s">
        <v>1</v>
      </c>
    </row>
    <row r="4" spans="1:2" ht="21" x14ac:dyDescent="0.35">
      <c r="A4" s="38">
        <v>2015</v>
      </c>
      <c r="B4" s="39">
        <v>5.0000000000000001E-3</v>
      </c>
    </row>
    <row r="5" spans="1:2" ht="21" x14ac:dyDescent="0.35">
      <c r="A5" s="38">
        <v>2014</v>
      </c>
      <c r="B5" s="39">
        <v>1.46E-2</v>
      </c>
    </row>
    <row r="6" spans="1:2" ht="21" x14ac:dyDescent="0.35">
      <c r="A6" s="38">
        <v>2013</v>
      </c>
      <c r="B6" s="39">
        <v>2.5600000000000001E-2</v>
      </c>
    </row>
    <row r="7" spans="1:2" ht="21" x14ac:dyDescent="0.35">
      <c r="A7" s="38">
        <v>2012</v>
      </c>
      <c r="B7" s="39">
        <v>2.8299999999999999E-2</v>
      </c>
    </row>
    <row r="8" spans="1:2" ht="21" x14ac:dyDescent="0.35">
      <c r="A8" s="38">
        <v>2011</v>
      </c>
      <c r="B8" s="39">
        <v>4.48E-2</v>
      </c>
    </row>
    <row r="9" spans="1:2" ht="21" x14ac:dyDescent="0.35">
      <c r="A9" s="38">
        <v>2010</v>
      </c>
      <c r="B9" s="39">
        <v>3.2899999999999999E-2</v>
      </c>
    </row>
    <row r="10" spans="1:2" ht="21" x14ac:dyDescent="0.35">
      <c r="A10" s="38">
        <v>2009</v>
      </c>
      <c r="B10" s="39">
        <v>2.1000000000000001E-2</v>
      </c>
    </row>
    <row r="11" spans="1:2" ht="21" x14ac:dyDescent="0.35">
      <c r="A11" s="38">
        <v>2008</v>
      </c>
      <c r="B11" s="39">
        <v>3.5999999999999997E-2</v>
      </c>
    </row>
    <row r="12" spans="1:2" ht="21" x14ac:dyDescent="0.35">
      <c r="A12" s="38">
        <v>2007</v>
      </c>
      <c r="B12" s="39">
        <v>2.3E-2</v>
      </c>
    </row>
    <row r="13" spans="1:2" ht="21" x14ac:dyDescent="0.35">
      <c r="A13" s="38">
        <v>2006</v>
      </c>
      <c r="B13" s="39">
        <v>2.3E-2</v>
      </c>
    </row>
    <row r="14" spans="1:2" ht="21.75" thickBot="1" x14ac:dyDescent="0.4">
      <c r="A14" s="38">
        <v>2005</v>
      </c>
      <c r="B14" s="39">
        <v>2.1000000000000001E-2</v>
      </c>
    </row>
    <row r="15" spans="1:2" ht="21.75" thickTop="1" x14ac:dyDescent="0.35">
      <c r="A15" s="40" t="s">
        <v>9</v>
      </c>
      <c r="B15" s="41">
        <f>AVERAGE(B4:B14)</f>
        <v>2.5018181818181818E-2</v>
      </c>
    </row>
  </sheetData>
  <sheetProtection password="C59F" sheet="1" objects="1" scenarios="1"/>
  <mergeCells count="1">
    <mergeCell ref="A1:B1"/>
  </mergeCells>
  <phoneticPr fontId="7" type="noConversion"/>
  <printOptions horizontalCentered="1"/>
  <pageMargins left="0.75000000000000011" right="0.75000000000000011" top="1" bottom="1" header="0.5" footer="0.5"/>
  <pageSetup paperSize="9" orientation="portrait"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49"/>
  <sheetViews>
    <sheetView workbookViewId="0">
      <pane xSplit="1" ySplit="3" topLeftCell="B6" activePane="bottomRight" state="frozen"/>
      <selection pane="topRight" activeCell="B1" sqref="B1"/>
      <selection pane="bottomLeft" activeCell="A4" sqref="A4"/>
      <selection pane="bottomRight" activeCell="AA53" sqref="AA53"/>
    </sheetView>
  </sheetViews>
  <sheetFormatPr defaultColWidth="10.85546875" defaultRowHeight="15" x14ac:dyDescent="0.25"/>
  <cols>
    <col min="1" max="1" width="11.42578125" style="35" bestFit="1" customWidth="1"/>
    <col min="2" max="2" width="3.140625" style="35" bestFit="1" customWidth="1"/>
    <col min="3" max="16384" width="10.85546875" style="35"/>
  </cols>
  <sheetData>
    <row r="1" spans="1:47" thickBot="1" x14ac:dyDescent="0.4">
      <c r="A1" s="42">
        <f>D38+Variables!C5</f>
        <v>0.02</v>
      </c>
      <c r="B1" s="42"/>
    </row>
    <row r="2" spans="1:47" ht="14.45" x14ac:dyDescent="0.35">
      <c r="A2" s="43"/>
      <c r="B2" s="44"/>
      <c r="C2" s="44">
        <v>1</v>
      </c>
      <c r="D2" s="44">
        <v>2</v>
      </c>
      <c r="E2" s="44">
        <v>3</v>
      </c>
      <c r="F2" s="44">
        <v>4</v>
      </c>
      <c r="G2" s="44">
        <v>5</v>
      </c>
      <c r="H2" s="44">
        <v>6</v>
      </c>
      <c r="I2" s="44">
        <v>7</v>
      </c>
      <c r="J2" s="44">
        <v>8</v>
      </c>
      <c r="K2" s="44">
        <v>9</v>
      </c>
      <c r="L2" s="44">
        <v>10</v>
      </c>
      <c r="M2" s="44">
        <v>11</v>
      </c>
      <c r="N2" s="44">
        <v>12</v>
      </c>
      <c r="O2" s="44">
        <v>13</v>
      </c>
      <c r="P2" s="44">
        <v>14</v>
      </c>
      <c r="Q2" s="44">
        <v>15</v>
      </c>
      <c r="R2" s="44">
        <v>16</v>
      </c>
      <c r="S2" s="44">
        <v>17</v>
      </c>
      <c r="T2" s="44">
        <v>18</v>
      </c>
      <c r="U2" s="44">
        <v>19</v>
      </c>
      <c r="V2" s="44">
        <v>20</v>
      </c>
      <c r="W2" s="44">
        <v>21</v>
      </c>
      <c r="X2" s="44">
        <v>22</v>
      </c>
      <c r="Y2" s="44">
        <v>23</v>
      </c>
      <c r="Z2" s="44">
        <v>24</v>
      </c>
      <c r="AA2" s="44">
        <v>25</v>
      </c>
      <c r="AB2" s="44">
        <v>26</v>
      </c>
      <c r="AC2" s="44">
        <v>27</v>
      </c>
      <c r="AD2" s="44">
        <v>28</v>
      </c>
      <c r="AE2" s="44">
        <v>29</v>
      </c>
      <c r="AF2" s="44">
        <v>30</v>
      </c>
      <c r="AG2" s="44">
        <v>31</v>
      </c>
      <c r="AH2" s="44">
        <v>32</v>
      </c>
      <c r="AI2" s="44">
        <v>33</v>
      </c>
      <c r="AJ2" s="44">
        <v>34</v>
      </c>
      <c r="AK2" s="44">
        <v>35</v>
      </c>
      <c r="AL2" s="44">
        <v>36</v>
      </c>
      <c r="AM2" s="44">
        <v>37</v>
      </c>
      <c r="AN2" s="44">
        <v>38</v>
      </c>
      <c r="AO2" s="44">
        <v>39</v>
      </c>
      <c r="AP2" s="44">
        <v>40</v>
      </c>
      <c r="AQ2" s="44">
        <v>41</v>
      </c>
      <c r="AR2" s="44">
        <v>42</v>
      </c>
      <c r="AS2" s="44">
        <v>43</v>
      </c>
      <c r="AT2" s="44">
        <v>44</v>
      </c>
      <c r="AU2" s="45">
        <v>45</v>
      </c>
    </row>
    <row r="3" spans="1:47" ht="14.45" x14ac:dyDescent="0.35">
      <c r="A3" s="46" t="s">
        <v>5</v>
      </c>
      <c r="B3" s="13"/>
      <c r="C3" s="13">
        <f>'2015 Pension Calculation'!D20</f>
        <v>55</v>
      </c>
      <c r="D3" s="13">
        <f>C3+1</f>
        <v>56</v>
      </c>
      <c r="E3" s="13">
        <f t="shared" ref="E3:AU3" si="0">D3+1</f>
        <v>57</v>
      </c>
      <c r="F3" s="13">
        <f t="shared" si="0"/>
        <v>58</v>
      </c>
      <c r="G3" s="13">
        <f t="shared" si="0"/>
        <v>59</v>
      </c>
      <c r="H3" s="13">
        <f t="shared" si="0"/>
        <v>60</v>
      </c>
      <c r="I3" s="13">
        <f t="shared" si="0"/>
        <v>61</v>
      </c>
      <c r="J3" s="13">
        <f t="shared" si="0"/>
        <v>62</v>
      </c>
      <c r="K3" s="13">
        <f t="shared" si="0"/>
        <v>63</v>
      </c>
      <c r="L3" s="13">
        <f t="shared" si="0"/>
        <v>64</v>
      </c>
      <c r="M3" s="13">
        <f t="shared" si="0"/>
        <v>65</v>
      </c>
      <c r="N3" s="13">
        <f t="shared" si="0"/>
        <v>66</v>
      </c>
      <c r="O3" s="13">
        <f t="shared" si="0"/>
        <v>67</v>
      </c>
      <c r="P3" s="13">
        <f t="shared" si="0"/>
        <v>68</v>
      </c>
      <c r="Q3" s="13">
        <f t="shared" si="0"/>
        <v>69</v>
      </c>
      <c r="R3" s="13">
        <f t="shared" si="0"/>
        <v>70</v>
      </c>
      <c r="S3" s="13">
        <f t="shared" si="0"/>
        <v>71</v>
      </c>
      <c r="T3" s="13">
        <f t="shared" si="0"/>
        <v>72</v>
      </c>
      <c r="U3" s="13">
        <f t="shared" si="0"/>
        <v>73</v>
      </c>
      <c r="V3" s="13">
        <f t="shared" si="0"/>
        <v>74</v>
      </c>
      <c r="W3" s="13">
        <f t="shared" si="0"/>
        <v>75</v>
      </c>
      <c r="X3" s="13">
        <f t="shared" si="0"/>
        <v>76</v>
      </c>
      <c r="Y3" s="13">
        <f t="shared" si="0"/>
        <v>77</v>
      </c>
      <c r="Z3" s="13">
        <f t="shared" si="0"/>
        <v>78</v>
      </c>
      <c r="AA3" s="13">
        <f t="shared" si="0"/>
        <v>79</v>
      </c>
      <c r="AB3" s="13">
        <f t="shared" si="0"/>
        <v>80</v>
      </c>
      <c r="AC3" s="13">
        <f t="shared" si="0"/>
        <v>81</v>
      </c>
      <c r="AD3" s="13">
        <f t="shared" si="0"/>
        <v>82</v>
      </c>
      <c r="AE3" s="13">
        <f t="shared" si="0"/>
        <v>83</v>
      </c>
      <c r="AF3" s="13">
        <f t="shared" si="0"/>
        <v>84</v>
      </c>
      <c r="AG3" s="13">
        <f t="shared" si="0"/>
        <v>85</v>
      </c>
      <c r="AH3" s="13">
        <f t="shared" si="0"/>
        <v>86</v>
      </c>
      <c r="AI3" s="13">
        <f t="shared" si="0"/>
        <v>87</v>
      </c>
      <c r="AJ3" s="13">
        <f t="shared" si="0"/>
        <v>88</v>
      </c>
      <c r="AK3" s="13">
        <f t="shared" si="0"/>
        <v>89</v>
      </c>
      <c r="AL3" s="13">
        <f t="shared" si="0"/>
        <v>90</v>
      </c>
      <c r="AM3" s="13">
        <f t="shared" si="0"/>
        <v>91</v>
      </c>
      <c r="AN3" s="13">
        <f t="shared" si="0"/>
        <v>92</v>
      </c>
      <c r="AO3" s="13">
        <f t="shared" si="0"/>
        <v>93</v>
      </c>
      <c r="AP3" s="13">
        <f t="shared" si="0"/>
        <v>94</v>
      </c>
      <c r="AQ3" s="13">
        <f t="shared" si="0"/>
        <v>95</v>
      </c>
      <c r="AR3" s="13">
        <f t="shared" si="0"/>
        <v>96</v>
      </c>
      <c r="AS3" s="13">
        <f t="shared" si="0"/>
        <v>97</v>
      </c>
      <c r="AT3" s="13">
        <f t="shared" si="0"/>
        <v>98</v>
      </c>
      <c r="AU3" s="47">
        <f t="shared" si="0"/>
        <v>99</v>
      </c>
    </row>
    <row r="4" spans="1:47" ht="14.45" x14ac:dyDescent="0.35">
      <c r="A4" s="48">
        <f>'2015 Pension Calculation'!E20</f>
        <v>27000</v>
      </c>
      <c r="B4" s="49">
        <v>1</v>
      </c>
      <c r="C4" s="50">
        <f>$A4*Variables!$C$2</f>
        <v>500</v>
      </c>
      <c r="D4" s="50">
        <f t="shared" ref="D4:Y4" si="1">(C4*$A$1)+C4</f>
        <v>510</v>
      </c>
      <c r="E4" s="50">
        <f t="shared" si="1"/>
        <v>520.20000000000005</v>
      </c>
      <c r="F4" s="50">
        <f t="shared" si="1"/>
        <v>530.60400000000004</v>
      </c>
      <c r="G4" s="50">
        <f>(F4*$A$1)+F4</f>
        <v>541.21608000000003</v>
      </c>
      <c r="H4" s="50">
        <f t="shared" si="1"/>
        <v>552.0404016</v>
      </c>
      <c r="I4" s="50">
        <f t="shared" si="1"/>
        <v>563.08120963199997</v>
      </c>
      <c r="J4" s="50">
        <f t="shared" si="1"/>
        <v>574.34283382463991</v>
      </c>
      <c r="K4" s="50">
        <f t="shared" si="1"/>
        <v>585.82969050113275</v>
      </c>
      <c r="L4" s="50">
        <f t="shared" si="1"/>
        <v>597.54628431115543</v>
      </c>
      <c r="M4" s="50">
        <f t="shared" si="1"/>
        <v>609.49720999737849</v>
      </c>
      <c r="N4" s="50">
        <f t="shared" si="1"/>
        <v>621.68715419732609</v>
      </c>
      <c r="O4" s="50">
        <f t="shared" si="1"/>
        <v>634.12089728127262</v>
      </c>
      <c r="P4" s="50">
        <f t="shared" si="1"/>
        <v>646.80331522689812</v>
      </c>
      <c r="Q4" s="50">
        <f t="shared" si="1"/>
        <v>659.73938153143604</v>
      </c>
      <c r="R4" s="50">
        <f t="shared" si="1"/>
        <v>672.93416916206479</v>
      </c>
      <c r="S4" s="50">
        <f t="shared" si="1"/>
        <v>686.39285254530614</v>
      </c>
      <c r="T4" s="50">
        <f t="shared" si="1"/>
        <v>700.12070959621224</v>
      </c>
      <c r="U4" s="50">
        <f t="shared" si="1"/>
        <v>714.12312378813647</v>
      </c>
      <c r="V4" s="50">
        <f t="shared" si="1"/>
        <v>728.40558626389918</v>
      </c>
      <c r="W4" s="50">
        <f t="shared" si="1"/>
        <v>742.97369798917714</v>
      </c>
      <c r="X4" s="50">
        <f t="shared" si="1"/>
        <v>757.83317194896063</v>
      </c>
      <c r="Y4" s="50">
        <f t="shared" si="1"/>
        <v>772.98983538793982</v>
      </c>
      <c r="Z4" s="50">
        <f t="shared" ref="Z4:Z26" si="2">(Y4*$A$1)+Y4</f>
        <v>788.44963209569858</v>
      </c>
      <c r="AA4" s="50">
        <f t="shared" ref="AA4:AA27" si="3">(Z4*$A$1)+Z4</f>
        <v>804.21862473761257</v>
      </c>
      <c r="AB4" s="50">
        <f t="shared" ref="AB4:AB28" si="4">(AA4*$A$1)+AA4</f>
        <v>820.30299723236487</v>
      </c>
      <c r="AC4" s="50">
        <f t="shared" ref="AC4:AC29" si="5">(AB4*$A$1)+AB4</f>
        <v>836.70905717701214</v>
      </c>
      <c r="AD4" s="50">
        <f t="shared" ref="AD4:AD30" si="6">(AC4*$A$1)+AC4</f>
        <v>853.44323832055238</v>
      </c>
      <c r="AE4" s="50">
        <f t="shared" ref="AE4:AE31" si="7">(AD4*$A$1)+AD4</f>
        <v>870.51210308696341</v>
      </c>
      <c r="AF4" s="50">
        <f t="shared" ref="AF4:AF32" si="8">(AE4*$A$1)+AE4</f>
        <v>887.92234514870268</v>
      </c>
      <c r="AG4" s="50">
        <f t="shared" ref="AG4:AG33" si="9">(AF4*$A$1)+AF4</f>
        <v>905.68079205167669</v>
      </c>
      <c r="AH4" s="50">
        <f t="shared" ref="AH4:AH34" si="10">(AG4*$A$1)+AG4</f>
        <v>923.79440789271018</v>
      </c>
      <c r="AI4" s="50">
        <f t="shared" ref="AI4:AI35" si="11">(AH4*$A$1)+AH4</f>
        <v>942.27029605056441</v>
      </c>
      <c r="AJ4" s="50">
        <f t="shared" ref="AJ4:AJ36" si="12">(AI4*$A$1)+AI4</f>
        <v>961.11570197157573</v>
      </c>
      <c r="AK4" s="50">
        <f t="shared" ref="AK4:AK37" si="13">(AJ4*$A$1)+AJ4</f>
        <v>980.3380160110072</v>
      </c>
      <c r="AL4" s="50">
        <f t="shared" ref="AL4:AL38" si="14">(AK4*$A$1)+AK4</f>
        <v>999.94477633122733</v>
      </c>
      <c r="AM4" s="50">
        <f t="shared" ref="AM4:AM39" si="15">(AL4*$A$1)+AL4</f>
        <v>1019.9436718578519</v>
      </c>
      <c r="AN4" s="50">
        <f t="shared" ref="AN4:AN40" si="16">(AM4*$A$1)+AM4</f>
        <v>1040.3425452950089</v>
      </c>
      <c r="AO4" s="50">
        <f t="shared" ref="AO4:AO41" si="17">(AN4*$A$1)+AN4</f>
        <v>1061.149396200909</v>
      </c>
      <c r="AP4" s="50">
        <f t="shared" ref="AP4:AP42" si="18">(AO4*$A$1)+AO4</f>
        <v>1082.3723841249271</v>
      </c>
      <c r="AQ4" s="50">
        <f t="shared" ref="AQ4:AQ43" si="19">(AP4*$A$1)+AP4</f>
        <v>1104.0198318074256</v>
      </c>
      <c r="AR4" s="50">
        <f t="shared" ref="AR4:AR44" si="20">(AQ4*$A$1)+AQ4</f>
        <v>1126.100228443574</v>
      </c>
      <c r="AS4" s="50">
        <f t="shared" ref="AS4:AS45" si="21">(AR4*$A$1)+AR4</f>
        <v>1148.6222330124456</v>
      </c>
      <c r="AT4" s="50">
        <f t="shared" ref="AT4:AT46" si="22">(AS4*$A$1)+AS4</f>
        <v>1171.5946776726944</v>
      </c>
      <c r="AU4" s="51">
        <f t="shared" ref="AU4:AU47" si="23">(AT4*$A$1)+AT4</f>
        <v>1195.0265712261482</v>
      </c>
    </row>
    <row r="5" spans="1:47" ht="14.45" x14ac:dyDescent="0.35">
      <c r="A5" s="48">
        <f>'2015 Pension Calculation'!E21</f>
        <v>27134.999999999996</v>
      </c>
      <c r="B5" s="49">
        <v>2</v>
      </c>
      <c r="C5" s="52"/>
      <c r="D5" s="50">
        <f>$A5*Variables!$C$2</f>
        <v>502.49999999999989</v>
      </c>
      <c r="E5" s="50">
        <f t="shared" ref="E5:Y5" si="24">(D5*$A$1)+D5</f>
        <v>512.54999999999984</v>
      </c>
      <c r="F5" s="50">
        <f t="shared" si="24"/>
        <v>522.80099999999982</v>
      </c>
      <c r="G5" s="50">
        <f t="shared" si="24"/>
        <v>533.25701999999978</v>
      </c>
      <c r="H5" s="50">
        <f t="shared" si="24"/>
        <v>543.92216039999983</v>
      </c>
      <c r="I5" s="50">
        <f t="shared" si="24"/>
        <v>554.80060360799985</v>
      </c>
      <c r="J5" s="50">
        <f t="shared" si="24"/>
        <v>565.89661568015981</v>
      </c>
      <c r="K5" s="50">
        <f t="shared" si="24"/>
        <v>577.21454799376306</v>
      </c>
      <c r="L5" s="50">
        <f t="shared" si="24"/>
        <v>588.75883895363836</v>
      </c>
      <c r="M5" s="50">
        <f t="shared" si="24"/>
        <v>600.53401573271117</v>
      </c>
      <c r="N5" s="50">
        <f t="shared" si="24"/>
        <v>612.54469604736539</v>
      </c>
      <c r="O5" s="50">
        <f t="shared" si="24"/>
        <v>624.7955899683127</v>
      </c>
      <c r="P5" s="50">
        <f t="shared" si="24"/>
        <v>637.29150176767894</v>
      </c>
      <c r="Q5" s="50">
        <f t="shared" si="24"/>
        <v>650.03733180303254</v>
      </c>
      <c r="R5" s="50">
        <f t="shared" si="24"/>
        <v>663.03807843909317</v>
      </c>
      <c r="S5" s="50">
        <f t="shared" si="24"/>
        <v>676.29884000787501</v>
      </c>
      <c r="T5" s="50">
        <f t="shared" si="24"/>
        <v>689.82481680803255</v>
      </c>
      <c r="U5" s="50">
        <f t="shared" si="24"/>
        <v>703.62131314419321</v>
      </c>
      <c r="V5" s="50">
        <f t="shared" si="24"/>
        <v>717.69373940707703</v>
      </c>
      <c r="W5" s="50">
        <f t="shared" si="24"/>
        <v>732.04761419521856</v>
      </c>
      <c r="X5" s="50">
        <f t="shared" si="24"/>
        <v>746.68856647912298</v>
      </c>
      <c r="Y5" s="50">
        <f t="shared" si="24"/>
        <v>761.62233780870542</v>
      </c>
      <c r="Z5" s="50">
        <f t="shared" si="2"/>
        <v>776.85478456487954</v>
      </c>
      <c r="AA5" s="50">
        <f t="shared" si="3"/>
        <v>792.39188025617716</v>
      </c>
      <c r="AB5" s="50">
        <f t="shared" si="4"/>
        <v>808.23971786130073</v>
      </c>
      <c r="AC5" s="50">
        <f t="shared" si="5"/>
        <v>824.40451221852675</v>
      </c>
      <c r="AD5" s="50">
        <f t="shared" si="6"/>
        <v>840.89260246289723</v>
      </c>
      <c r="AE5" s="50">
        <f t="shared" si="7"/>
        <v>857.71045451215514</v>
      </c>
      <c r="AF5" s="50">
        <f t="shared" si="8"/>
        <v>874.8646636023982</v>
      </c>
      <c r="AG5" s="50">
        <f t="shared" si="9"/>
        <v>892.36195687444615</v>
      </c>
      <c r="AH5" s="50">
        <f t="shared" si="10"/>
        <v>910.20919601193509</v>
      </c>
      <c r="AI5" s="50">
        <f t="shared" si="11"/>
        <v>928.41337993217383</v>
      </c>
      <c r="AJ5" s="50">
        <f t="shared" si="12"/>
        <v>946.98164753081733</v>
      </c>
      <c r="AK5" s="50">
        <f t="shared" si="13"/>
        <v>965.92128048143366</v>
      </c>
      <c r="AL5" s="50">
        <f t="shared" si="14"/>
        <v>985.23970609106232</v>
      </c>
      <c r="AM5" s="50">
        <f t="shared" si="15"/>
        <v>1004.9445002128836</v>
      </c>
      <c r="AN5" s="50">
        <f t="shared" si="16"/>
        <v>1025.0433902171412</v>
      </c>
      <c r="AO5" s="50">
        <f t="shared" si="17"/>
        <v>1045.544258021484</v>
      </c>
      <c r="AP5" s="50">
        <f t="shared" si="18"/>
        <v>1066.4551431819136</v>
      </c>
      <c r="AQ5" s="50">
        <f t="shared" si="19"/>
        <v>1087.784246045552</v>
      </c>
      <c r="AR5" s="50">
        <f t="shared" si="20"/>
        <v>1109.5399309664631</v>
      </c>
      <c r="AS5" s="50">
        <f t="shared" si="21"/>
        <v>1131.7307295857925</v>
      </c>
      <c r="AT5" s="50">
        <f t="shared" si="22"/>
        <v>1154.3653441775084</v>
      </c>
      <c r="AU5" s="51">
        <f t="shared" si="23"/>
        <v>1177.4526510610585</v>
      </c>
    </row>
    <row r="6" spans="1:47" ht="14.45" x14ac:dyDescent="0.35">
      <c r="A6" s="48">
        <f>'2015 Pension Calculation'!E22</f>
        <v>27270.674999999992</v>
      </c>
      <c r="B6" s="49">
        <v>3</v>
      </c>
      <c r="C6" s="52"/>
      <c r="D6" s="52"/>
      <c r="E6" s="50">
        <f>$A6*Variables!$C$2</f>
        <v>505.01249999999982</v>
      </c>
      <c r="F6" s="50">
        <f t="shared" ref="F6:Y6" si="25">(E6*$A$1)+E6</f>
        <v>515.11274999999978</v>
      </c>
      <c r="G6" s="50">
        <f t="shared" si="25"/>
        <v>525.41500499999972</v>
      </c>
      <c r="H6" s="50">
        <f t="shared" si="25"/>
        <v>535.92330509999977</v>
      </c>
      <c r="I6" s="50">
        <f t="shared" si="25"/>
        <v>546.64177120199975</v>
      </c>
      <c r="J6" s="50">
        <f t="shared" si="25"/>
        <v>557.57460662603978</v>
      </c>
      <c r="K6" s="50">
        <f t="shared" si="25"/>
        <v>568.72609875856062</v>
      </c>
      <c r="L6" s="50">
        <f t="shared" si="25"/>
        <v>580.10062073373183</v>
      </c>
      <c r="M6" s="50">
        <f t="shared" si="25"/>
        <v>591.70263314840645</v>
      </c>
      <c r="N6" s="50">
        <f t="shared" si="25"/>
        <v>603.53668581137458</v>
      </c>
      <c r="O6" s="50">
        <f t="shared" si="25"/>
        <v>615.60741952760202</v>
      </c>
      <c r="P6" s="50">
        <f t="shared" si="25"/>
        <v>627.91956791815403</v>
      </c>
      <c r="Q6" s="50">
        <f t="shared" si="25"/>
        <v>640.47795927651714</v>
      </c>
      <c r="R6" s="50">
        <f t="shared" si="25"/>
        <v>653.2875184620475</v>
      </c>
      <c r="S6" s="50">
        <f t="shared" si="25"/>
        <v>666.35326883128846</v>
      </c>
      <c r="T6" s="50">
        <f t="shared" si="25"/>
        <v>679.68033420791426</v>
      </c>
      <c r="U6" s="50">
        <f t="shared" si="25"/>
        <v>693.27394089207257</v>
      </c>
      <c r="V6" s="50">
        <f t="shared" si="25"/>
        <v>707.13941970991402</v>
      </c>
      <c r="W6" s="50">
        <f t="shared" si="25"/>
        <v>721.28220810411233</v>
      </c>
      <c r="X6" s="50">
        <f t="shared" si="25"/>
        <v>735.70785226619455</v>
      </c>
      <c r="Y6" s="50">
        <f t="shared" si="25"/>
        <v>750.42200931151842</v>
      </c>
      <c r="Z6" s="50">
        <f t="shared" si="2"/>
        <v>765.43044949774878</v>
      </c>
      <c r="AA6" s="50">
        <f t="shared" si="3"/>
        <v>780.7390584877038</v>
      </c>
      <c r="AB6" s="50">
        <f t="shared" si="4"/>
        <v>796.35383965745791</v>
      </c>
      <c r="AC6" s="50">
        <f t="shared" si="5"/>
        <v>812.28091645060704</v>
      </c>
      <c r="AD6" s="50">
        <f t="shared" si="6"/>
        <v>828.52653477961917</v>
      </c>
      <c r="AE6" s="50">
        <f t="shared" si="7"/>
        <v>845.09706547521159</v>
      </c>
      <c r="AF6" s="50">
        <f t="shared" si="8"/>
        <v>861.99900678471579</v>
      </c>
      <c r="AG6" s="50">
        <f t="shared" si="9"/>
        <v>879.23898692041007</v>
      </c>
      <c r="AH6" s="50">
        <f t="shared" si="10"/>
        <v>896.82376665881827</v>
      </c>
      <c r="AI6" s="50">
        <f t="shared" si="11"/>
        <v>914.76024199199469</v>
      </c>
      <c r="AJ6" s="50">
        <f t="shared" si="12"/>
        <v>933.05544683183462</v>
      </c>
      <c r="AK6" s="50">
        <f t="shared" si="13"/>
        <v>951.71655576847127</v>
      </c>
      <c r="AL6" s="50">
        <f t="shared" si="14"/>
        <v>970.75088688384074</v>
      </c>
      <c r="AM6" s="50">
        <f t="shared" si="15"/>
        <v>990.1659046215176</v>
      </c>
      <c r="AN6" s="50">
        <f t="shared" si="16"/>
        <v>1009.9692227139479</v>
      </c>
      <c r="AO6" s="50">
        <f t="shared" si="17"/>
        <v>1030.1686071682268</v>
      </c>
      <c r="AP6" s="50">
        <f t="shared" si="18"/>
        <v>1050.7719793115914</v>
      </c>
      <c r="AQ6" s="50">
        <f t="shared" si="19"/>
        <v>1071.7874188978233</v>
      </c>
      <c r="AR6" s="50">
        <f t="shared" si="20"/>
        <v>1093.2231672757798</v>
      </c>
      <c r="AS6" s="50">
        <f t="shared" si="21"/>
        <v>1115.0876306212954</v>
      </c>
      <c r="AT6" s="50">
        <f t="shared" si="22"/>
        <v>1137.3893832337212</v>
      </c>
      <c r="AU6" s="51">
        <f t="shared" si="23"/>
        <v>1160.1371708983957</v>
      </c>
    </row>
    <row r="7" spans="1:47" ht="14.45" x14ac:dyDescent="0.35">
      <c r="A7" s="48">
        <f>'2015 Pension Calculation'!E23</f>
        <v>27407.028374999991</v>
      </c>
      <c r="B7" s="49">
        <v>4</v>
      </c>
      <c r="C7" s="52"/>
      <c r="D7" s="52"/>
      <c r="E7" s="52"/>
      <c r="F7" s="50">
        <f>$A7*Variables!$C$2</f>
        <v>507.53756249999981</v>
      </c>
      <c r="G7" s="50">
        <f t="shared" ref="G7:Y7" si="26">(F7*$A$1)+F7</f>
        <v>517.68831374999979</v>
      </c>
      <c r="H7" s="50">
        <f t="shared" si="26"/>
        <v>528.04208002499979</v>
      </c>
      <c r="I7" s="50">
        <f t="shared" si="26"/>
        <v>538.60292162549979</v>
      </c>
      <c r="J7" s="50">
        <f t="shared" si="26"/>
        <v>549.37498005800978</v>
      </c>
      <c r="K7" s="50">
        <f t="shared" si="26"/>
        <v>560.36247965916994</v>
      </c>
      <c r="L7" s="50">
        <f t="shared" si="26"/>
        <v>571.56972925235334</v>
      </c>
      <c r="M7" s="50">
        <f t="shared" si="26"/>
        <v>583.00112383740043</v>
      </c>
      <c r="N7" s="50">
        <f t="shared" si="26"/>
        <v>594.66114631414848</v>
      </c>
      <c r="O7" s="50">
        <f t="shared" si="26"/>
        <v>606.55436924043147</v>
      </c>
      <c r="P7" s="50">
        <f t="shared" si="26"/>
        <v>618.68545662524014</v>
      </c>
      <c r="Q7" s="50">
        <f t="shared" si="26"/>
        <v>631.05916575774495</v>
      </c>
      <c r="R7" s="50">
        <f t="shared" si="26"/>
        <v>643.68034907289984</v>
      </c>
      <c r="S7" s="50">
        <f t="shared" si="26"/>
        <v>656.55395605435785</v>
      </c>
      <c r="T7" s="50">
        <f t="shared" si="26"/>
        <v>669.68503517544502</v>
      </c>
      <c r="U7" s="50">
        <f t="shared" si="26"/>
        <v>683.07873587895392</v>
      </c>
      <c r="V7" s="50">
        <f t="shared" si="26"/>
        <v>696.74031059653305</v>
      </c>
      <c r="W7" s="50">
        <f t="shared" si="26"/>
        <v>710.67511680846371</v>
      </c>
      <c r="X7" s="50">
        <f t="shared" si="26"/>
        <v>724.88861914463303</v>
      </c>
      <c r="Y7" s="50">
        <f t="shared" si="26"/>
        <v>739.38639152752569</v>
      </c>
      <c r="Z7" s="50">
        <f t="shared" si="2"/>
        <v>754.17411935807615</v>
      </c>
      <c r="AA7" s="50">
        <f t="shared" si="3"/>
        <v>769.25760174523771</v>
      </c>
      <c r="AB7" s="50">
        <f t="shared" si="4"/>
        <v>784.64275378014247</v>
      </c>
      <c r="AC7" s="50">
        <f t="shared" si="5"/>
        <v>800.33560885574536</v>
      </c>
      <c r="AD7" s="50">
        <f t="shared" si="6"/>
        <v>816.34232103286024</v>
      </c>
      <c r="AE7" s="50">
        <f t="shared" si="7"/>
        <v>832.6691674535175</v>
      </c>
      <c r="AF7" s="50">
        <f t="shared" si="8"/>
        <v>849.3225508025879</v>
      </c>
      <c r="AG7" s="50">
        <f t="shared" si="9"/>
        <v>866.30900181863967</v>
      </c>
      <c r="AH7" s="50">
        <f t="shared" si="10"/>
        <v>883.63518185501243</v>
      </c>
      <c r="AI7" s="50">
        <f t="shared" si="11"/>
        <v>901.30788549211263</v>
      </c>
      <c r="AJ7" s="50">
        <f t="shared" si="12"/>
        <v>919.33404320195484</v>
      </c>
      <c r="AK7" s="50">
        <f t="shared" si="13"/>
        <v>937.72072406599398</v>
      </c>
      <c r="AL7" s="50">
        <f t="shared" si="14"/>
        <v>956.4751385473138</v>
      </c>
      <c r="AM7" s="50">
        <f t="shared" si="15"/>
        <v>975.60464131826006</v>
      </c>
      <c r="AN7" s="50">
        <f t="shared" si="16"/>
        <v>995.1167341446253</v>
      </c>
      <c r="AO7" s="50">
        <f t="shared" si="17"/>
        <v>1015.0190688275178</v>
      </c>
      <c r="AP7" s="50">
        <f t="shared" si="18"/>
        <v>1035.3194502040681</v>
      </c>
      <c r="AQ7" s="50">
        <f t="shared" si="19"/>
        <v>1056.0258392081494</v>
      </c>
      <c r="AR7" s="50">
        <f t="shared" si="20"/>
        <v>1077.1463559923122</v>
      </c>
      <c r="AS7" s="50">
        <f t="shared" si="21"/>
        <v>1098.6892831121586</v>
      </c>
      <c r="AT7" s="50">
        <f t="shared" si="22"/>
        <v>1120.6630687744018</v>
      </c>
      <c r="AU7" s="51">
        <f t="shared" si="23"/>
        <v>1143.0763301498898</v>
      </c>
    </row>
    <row r="8" spans="1:47" x14ac:dyDescent="0.25">
      <c r="A8" s="48">
        <f>'2015 Pension Calculation'!E24</f>
        <v>27544.063516874987</v>
      </c>
      <c r="B8" s="49">
        <v>5</v>
      </c>
      <c r="C8" s="52"/>
      <c r="D8" s="52"/>
      <c r="E8" s="52"/>
      <c r="F8" s="52"/>
      <c r="G8" s="50">
        <f>$A8*Variables!$C$2</f>
        <v>510.07525031249975</v>
      </c>
      <c r="H8" s="50">
        <f t="shared" ref="H8:Y8" si="27">(G8*$A$1)+G8</f>
        <v>520.27675531874979</v>
      </c>
      <c r="I8" s="50">
        <f t="shared" si="27"/>
        <v>530.68229042512473</v>
      </c>
      <c r="J8" s="50">
        <f t="shared" si="27"/>
        <v>541.29593623362723</v>
      </c>
      <c r="K8" s="50">
        <f t="shared" si="27"/>
        <v>552.12185495829976</v>
      </c>
      <c r="L8" s="50">
        <f t="shared" si="27"/>
        <v>563.16429205746579</v>
      </c>
      <c r="M8" s="50">
        <f t="shared" si="27"/>
        <v>574.42757789861514</v>
      </c>
      <c r="N8" s="50">
        <f t="shared" si="27"/>
        <v>585.91612945658744</v>
      </c>
      <c r="O8" s="50">
        <f t="shared" si="27"/>
        <v>597.63445204571917</v>
      </c>
      <c r="P8" s="50">
        <f t="shared" si="27"/>
        <v>609.58714108663355</v>
      </c>
      <c r="Q8" s="50">
        <f t="shared" si="27"/>
        <v>621.7788839083662</v>
      </c>
      <c r="R8" s="50">
        <f t="shared" si="27"/>
        <v>634.2144615865335</v>
      </c>
      <c r="S8" s="50">
        <f t="shared" si="27"/>
        <v>646.89875081826415</v>
      </c>
      <c r="T8" s="50">
        <f t="shared" si="27"/>
        <v>659.83672583462942</v>
      </c>
      <c r="U8" s="50">
        <f t="shared" si="27"/>
        <v>673.03346035132199</v>
      </c>
      <c r="V8" s="50">
        <f t="shared" si="27"/>
        <v>686.49412955834839</v>
      </c>
      <c r="W8" s="50">
        <f t="shared" si="27"/>
        <v>700.22401214951537</v>
      </c>
      <c r="X8" s="50">
        <f t="shared" si="27"/>
        <v>714.2284923925057</v>
      </c>
      <c r="Y8" s="50">
        <f t="shared" si="27"/>
        <v>728.51306224035579</v>
      </c>
      <c r="Z8" s="50">
        <f t="shared" si="2"/>
        <v>743.08332348516296</v>
      </c>
      <c r="AA8" s="50">
        <f t="shared" si="3"/>
        <v>757.94498995486617</v>
      </c>
      <c r="AB8" s="50">
        <f t="shared" si="4"/>
        <v>773.10388975396347</v>
      </c>
      <c r="AC8" s="50">
        <f t="shared" si="5"/>
        <v>788.56596754904274</v>
      </c>
      <c r="AD8" s="50">
        <f t="shared" si="6"/>
        <v>804.33728690002363</v>
      </c>
      <c r="AE8" s="50">
        <f t="shared" si="7"/>
        <v>820.42403263802407</v>
      </c>
      <c r="AF8" s="50">
        <f t="shared" si="8"/>
        <v>836.8325132907845</v>
      </c>
      <c r="AG8" s="50">
        <f t="shared" si="9"/>
        <v>853.56916355660019</v>
      </c>
      <c r="AH8" s="50">
        <f t="shared" si="10"/>
        <v>870.64054682773224</v>
      </c>
      <c r="AI8" s="50">
        <f t="shared" si="11"/>
        <v>888.05335776428683</v>
      </c>
      <c r="AJ8" s="50">
        <f t="shared" si="12"/>
        <v>905.81442491957262</v>
      </c>
      <c r="AK8" s="50">
        <f t="shared" si="13"/>
        <v>923.93071341796406</v>
      </c>
      <c r="AL8" s="50">
        <f t="shared" si="14"/>
        <v>942.40932768632331</v>
      </c>
      <c r="AM8" s="50">
        <f t="shared" si="15"/>
        <v>961.25751424004977</v>
      </c>
      <c r="AN8" s="50">
        <f t="shared" si="16"/>
        <v>980.48266452485075</v>
      </c>
      <c r="AO8" s="50">
        <f t="shared" si="17"/>
        <v>1000.0923178153478</v>
      </c>
      <c r="AP8" s="50">
        <f t="shared" si="18"/>
        <v>1020.0941641716547</v>
      </c>
      <c r="AQ8" s="50">
        <f t="shared" si="19"/>
        <v>1040.4960474550878</v>
      </c>
      <c r="AR8" s="50">
        <f t="shared" si="20"/>
        <v>1061.3059684041896</v>
      </c>
      <c r="AS8" s="50">
        <f t="shared" si="21"/>
        <v>1082.5320877722734</v>
      </c>
      <c r="AT8" s="50">
        <f t="shared" si="22"/>
        <v>1104.1827295277189</v>
      </c>
      <c r="AU8" s="51">
        <f t="shared" si="23"/>
        <v>1126.2663841182734</v>
      </c>
    </row>
    <row r="9" spans="1:47" x14ac:dyDescent="0.25">
      <c r="A9" s="48">
        <f>'2015 Pension Calculation'!E25</f>
        <v>27681.783834459358</v>
      </c>
      <c r="B9" s="49">
        <v>6</v>
      </c>
      <c r="C9" s="52"/>
      <c r="D9" s="52"/>
      <c r="E9" s="52"/>
      <c r="F9" s="52"/>
      <c r="G9" s="52"/>
      <c r="H9" s="50">
        <f>$A9*Variables!$C$2</f>
        <v>512.62562656406215</v>
      </c>
      <c r="I9" s="50">
        <f t="shared" ref="I9:Y9" si="28">(H9*$A$1)+H9</f>
        <v>522.87813909534339</v>
      </c>
      <c r="J9" s="50">
        <f t="shared" si="28"/>
        <v>533.33570187725024</v>
      </c>
      <c r="K9" s="50">
        <f t="shared" si="28"/>
        <v>544.00241591479528</v>
      </c>
      <c r="L9" s="50">
        <f t="shared" si="28"/>
        <v>554.88246423309124</v>
      </c>
      <c r="M9" s="50">
        <f t="shared" si="28"/>
        <v>565.98011351775301</v>
      </c>
      <c r="N9" s="50">
        <f t="shared" si="28"/>
        <v>577.29971578810807</v>
      </c>
      <c r="O9" s="50">
        <f t="shared" si="28"/>
        <v>588.84571010387026</v>
      </c>
      <c r="P9" s="50">
        <f t="shared" si="28"/>
        <v>600.62262430594762</v>
      </c>
      <c r="Q9" s="50">
        <f t="shared" si="28"/>
        <v>612.63507679206657</v>
      </c>
      <c r="R9" s="50">
        <f t="shared" si="28"/>
        <v>624.88777832790788</v>
      </c>
      <c r="S9" s="50">
        <f t="shared" si="28"/>
        <v>637.38553389446599</v>
      </c>
      <c r="T9" s="50">
        <f t="shared" si="28"/>
        <v>650.13324457235535</v>
      </c>
      <c r="U9" s="50">
        <f t="shared" si="28"/>
        <v>663.13590946380248</v>
      </c>
      <c r="V9" s="50">
        <f t="shared" si="28"/>
        <v>676.39862765307851</v>
      </c>
      <c r="W9" s="50">
        <f t="shared" si="28"/>
        <v>689.92660020614005</v>
      </c>
      <c r="X9" s="50">
        <f t="shared" si="28"/>
        <v>703.72513221026281</v>
      </c>
      <c r="Y9" s="50">
        <f t="shared" si="28"/>
        <v>717.79963485446808</v>
      </c>
      <c r="Z9" s="50">
        <f t="shared" si="2"/>
        <v>732.15562755155747</v>
      </c>
      <c r="AA9" s="50">
        <f t="shared" si="3"/>
        <v>746.79874010258857</v>
      </c>
      <c r="AB9" s="50">
        <f t="shared" si="4"/>
        <v>761.73471490464033</v>
      </c>
      <c r="AC9" s="50">
        <f t="shared" si="5"/>
        <v>776.96940920273312</v>
      </c>
      <c r="AD9" s="50">
        <f t="shared" si="6"/>
        <v>792.50879738678782</v>
      </c>
      <c r="AE9" s="50">
        <f t="shared" si="7"/>
        <v>808.35897333452363</v>
      </c>
      <c r="AF9" s="50">
        <f t="shared" si="8"/>
        <v>824.52615280121415</v>
      </c>
      <c r="AG9" s="50">
        <f t="shared" si="9"/>
        <v>841.0166758572384</v>
      </c>
      <c r="AH9" s="50">
        <f t="shared" si="10"/>
        <v>857.83700937438311</v>
      </c>
      <c r="AI9" s="50">
        <f t="shared" si="11"/>
        <v>874.9937495618708</v>
      </c>
      <c r="AJ9" s="50">
        <f t="shared" si="12"/>
        <v>892.49362455310825</v>
      </c>
      <c r="AK9" s="50">
        <f t="shared" si="13"/>
        <v>910.34349704417036</v>
      </c>
      <c r="AL9" s="50">
        <f t="shared" si="14"/>
        <v>928.55036698505376</v>
      </c>
      <c r="AM9" s="50">
        <f t="shared" si="15"/>
        <v>947.12137432475481</v>
      </c>
      <c r="AN9" s="50">
        <f t="shared" si="16"/>
        <v>966.06380181124996</v>
      </c>
      <c r="AO9" s="50">
        <f t="shared" si="17"/>
        <v>985.38507784747492</v>
      </c>
      <c r="AP9" s="50">
        <f t="shared" si="18"/>
        <v>1005.0927794044244</v>
      </c>
      <c r="AQ9" s="50">
        <f t="shared" si="19"/>
        <v>1025.1946349925129</v>
      </c>
      <c r="AR9" s="50">
        <f t="shared" si="20"/>
        <v>1045.6985276923631</v>
      </c>
      <c r="AS9" s="50">
        <f t="shared" si="21"/>
        <v>1066.6124982462104</v>
      </c>
      <c r="AT9" s="50">
        <f t="shared" si="22"/>
        <v>1087.9447482111345</v>
      </c>
      <c r="AU9" s="51">
        <f t="shared" si="23"/>
        <v>1109.7036431753572</v>
      </c>
    </row>
    <row r="10" spans="1:47" x14ac:dyDescent="0.25">
      <c r="A10" s="48">
        <f>'2015 Pension Calculation'!E26</f>
        <v>27820.192753631651</v>
      </c>
      <c r="B10" s="49">
        <v>7</v>
      </c>
      <c r="C10" s="52"/>
      <c r="D10" s="52"/>
      <c r="E10" s="52"/>
      <c r="F10" s="52"/>
      <c r="G10" s="52"/>
      <c r="H10" s="52"/>
      <c r="I10" s="50">
        <f>$A10*Variables!$C$2</f>
        <v>515.18875469688237</v>
      </c>
      <c r="J10" s="50">
        <f t="shared" ref="J10:Y10" si="29">(I10*$A$1)+I10</f>
        <v>525.49252979082007</v>
      </c>
      <c r="K10" s="50">
        <f t="shared" si="29"/>
        <v>536.00238038663645</v>
      </c>
      <c r="L10" s="50">
        <f t="shared" si="29"/>
        <v>546.72242799436913</v>
      </c>
      <c r="M10" s="50">
        <f t="shared" si="29"/>
        <v>557.65687655425654</v>
      </c>
      <c r="N10" s="50">
        <f t="shared" si="29"/>
        <v>568.81001408534166</v>
      </c>
      <c r="O10" s="50">
        <f t="shared" si="29"/>
        <v>580.18621436704848</v>
      </c>
      <c r="P10" s="50">
        <f t="shared" si="29"/>
        <v>591.7899386543894</v>
      </c>
      <c r="Q10" s="50">
        <f t="shared" si="29"/>
        <v>603.62573742747713</v>
      </c>
      <c r="R10" s="50">
        <f t="shared" si="29"/>
        <v>615.6982521760267</v>
      </c>
      <c r="S10" s="50">
        <f t="shared" si="29"/>
        <v>628.01221721954721</v>
      </c>
      <c r="T10" s="50">
        <f t="shared" si="29"/>
        <v>640.57246156393819</v>
      </c>
      <c r="U10" s="50">
        <f t="shared" si="29"/>
        <v>653.38391079521693</v>
      </c>
      <c r="V10" s="50">
        <f t="shared" si="29"/>
        <v>666.45158901112131</v>
      </c>
      <c r="W10" s="50">
        <f t="shared" si="29"/>
        <v>679.78062079134372</v>
      </c>
      <c r="X10" s="50">
        <f t="shared" si="29"/>
        <v>693.37623320717057</v>
      </c>
      <c r="Y10" s="50">
        <f t="shared" si="29"/>
        <v>707.24375787131396</v>
      </c>
      <c r="Z10" s="50">
        <f t="shared" si="2"/>
        <v>721.38863302874029</v>
      </c>
      <c r="AA10" s="50">
        <f t="shared" si="3"/>
        <v>735.81640568931505</v>
      </c>
      <c r="AB10" s="50">
        <f t="shared" si="4"/>
        <v>750.53273380310134</v>
      </c>
      <c r="AC10" s="50">
        <f t="shared" si="5"/>
        <v>765.54338847916335</v>
      </c>
      <c r="AD10" s="50">
        <f t="shared" si="6"/>
        <v>780.85425624874665</v>
      </c>
      <c r="AE10" s="50">
        <f t="shared" si="7"/>
        <v>796.47134137372154</v>
      </c>
      <c r="AF10" s="50">
        <f t="shared" si="8"/>
        <v>812.400768201196</v>
      </c>
      <c r="AG10" s="50">
        <f t="shared" si="9"/>
        <v>828.6487835652199</v>
      </c>
      <c r="AH10" s="50">
        <f t="shared" si="10"/>
        <v>845.22175923652435</v>
      </c>
      <c r="AI10" s="50">
        <f t="shared" si="11"/>
        <v>862.12619442125481</v>
      </c>
      <c r="AJ10" s="50">
        <f t="shared" si="12"/>
        <v>879.36871830967993</v>
      </c>
      <c r="AK10" s="50">
        <f t="shared" si="13"/>
        <v>896.95609267587349</v>
      </c>
      <c r="AL10" s="50">
        <f t="shared" si="14"/>
        <v>914.89521452939096</v>
      </c>
      <c r="AM10" s="50">
        <f t="shared" si="15"/>
        <v>933.19311881997874</v>
      </c>
      <c r="AN10" s="50">
        <f t="shared" si="16"/>
        <v>951.85698119637834</v>
      </c>
      <c r="AO10" s="50">
        <f t="shared" si="17"/>
        <v>970.89412082030594</v>
      </c>
      <c r="AP10" s="50">
        <f t="shared" si="18"/>
        <v>990.31200323671203</v>
      </c>
      <c r="AQ10" s="50">
        <f t="shared" si="19"/>
        <v>1010.1182433014462</v>
      </c>
      <c r="AR10" s="50">
        <f t="shared" si="20"/>
        <v>1030.3206081674753</v>
      </c>
      <c r="AS10" s="50">
        <f t="shared" si="21"/>
        <v>1050.9270203308247</v>
      </c>
      <c r="AT10" s="50">
        <f t="shared" si="22"/>
        <v>1071.9455607374412</v>
      </c>
      <c r="AU10" s="51">
        <f t="shared" si="23"/>
        <v>1093.3844719521899</v>
      </c>
    </row>
    <row r="11" spans="1:47" x14ac:dyDescent="0.25">
      <c r="A11" s="48">
        <f>'2015 Pension Calculation'!E27</f>
        <v>27959.293717399807</v>
      </c>
      <c r="B11" s="49">
        <v>8</v>
      </c>
      <c r="C11" s="52"/>
      <c r="D11" s="52"/>
      <c r="E11" s="52"/>
      <c r="F11" s="52"/>
      <c r="G11" s="52"/>
      <c r="H11" s="52"/>
      <c r="I11" s="52"/>
      <c r="J11" s="50">
        <f>$A11*Variables!$C$2</f>
        <v>517.76469847036674</v>
      </c>
      <c r="K11" s="50">
        <f t="shared" ref="K11:Y11" si="30">(J11*$A$1)+J11</f>
        <v>528.11999243977402</v>
      </c>
      <c r="L11" s="50">
        <f t="shared" si="30"/>
        <v>538.68239228856953</v>
      </c>
      <c r="M11" s="50">
        <f t="shared" si="30"/>
        <v>549.45604013434092</v>
      </c>
      <c r="N11" s="50">
        <f t="shared" si="30"/>
        <v>560.44516093702771</v>
      </c>
      <c r="O11" s="50">
        <f t="shared" si="30"/>
        <v>571.65406415576831</v>
      </c>
      <c r="P11" s="50">
        <f t="shared" si="30"/>
        <v>583.08714543888368</v>
      </c>
      <c r="Q11" s="50">
        <f t="shared" si="30"/>
        <v>594.74888834766136</v>
      </c>
      <c r="R11" s="50">
        <f t="shared" si="30"/>
        <v>606.64386611461464</v>
      </c>
      <c r="S11" s="50">
        <f t="shared" si="30"/>
        <v>618.77674343690694</v>
      </c>
      <c r="T11" s="50">
        <f t="shared" si="30"/>
        <v>631.15227830564504</v>
      </c>
      <c r="U11" s="50">
        <f t="shared" si="30"/>
        <v>643.77532387175791</v>
      </c>
      <c r="V11" s="50">
        <f t="shared" si="30"/>
        <v>656.65083034919303</v>
      </c>
      <c r="W11" s="50">
        <f t="shared" si="30"/>
        <v>669.78384695617694</v>
      </c>
      <c r="X11" s="50">
        <f t="shared" si="30"/>
        <v>683.17952389530046</v>
      </c>
      <c r="Y11" s="50">
        <f t="shared" si="30"/>
        <v>696.8431143732065</v>
      </c>
      <c r="Z11" s="50">
        <f t="shared" si="2"/>
        <v>710.77997666067063</v>
      </c>
      <c r="AA11" s="50">
        <f t="shared" si="3"/>
        <v>724.99557619388406</v>
      </c>
      <c r="AB11" s="50">
        <f t="shared" si="4"/>
        <v>739.49548771776176</v>
      </c>
      <c r="AC11" s="50">
        <f t="shared" si="5"/>
        <v>754.28539747211698</v>
      </c>
      <c r="AD11" s="50">
        <f t="shared" si="6"/>
        <v>769.37110542155938</v>
      </c>
      <c r="AE11" s="50">
        <f t="shared" si="7"/>
        <v>784.7585275299906</v>
      </c>
      <c r="AF11" s="50">
        <f t="shared" si="8"/>
        <v>800.45369808059036</v>
      </c>
      <c r="AG11" s="50">
        <f t="shared" si="9"/>
        <v>816.46277204220212</v>
      </c>
      <c r="AH11" s="50">
        <f t="shared" si="10"/>
        <v>832.79202748304613</v>
      </c>
      <c r="AI11" s="50">
        <f t="shared" si="11"/>
        <v>849.44786803270699</v>
      </c>
      <c r="AJ11" s="50">
        <f t="shared" si="12"/>
        <v>866.43682539336112</v>
      </c>
      <c r="AK11" s="50">
        <f t="shared" si="13"/>
        <v>883.76556190122835</v>
      </c>
      <c r="AL11" s="50">
        <f t="shared" si="14"/>
        <v>901.44087313925297</v>
      </c>
      <c r="AM11" s="50">
        <f t="shared" si="15"/>
        <v>919.46969060203799</v>
      </c>
      <c r="AN11" s="50">
        <f t="shared" si="16"/>
        <v>937.85908441407878</v>
      </c>
      <c r="AO11" s="50">
        <f t="shared" si="17"/>
        <v>956.61626610236033</v>
      </c>
      <c r="AP11" s="50">
        <f t="shared" si="18"/>
        <v>975.74859142440755</v>
      </c>
      <c r="AQ11" s="50">
        <f t="shared" si="19"/>
        <v>995.26356325289566</v>
      </c>
      <c r="AR11" s="50">
        <f t="shared" si="20"/>
        <v>1015.1688345179535</v>
      </c>
      <c r="AS11" s="50">
        <f t="shared" si="21"/>
        <v>1035.4722112083125</v>
      </c>
      <c r="AT11" s="50">
        <f t="shared" si="22"/>
        <v>1056.1816554324787</v>
      </c>
      <c r="AU11" s="51">
        <f t="shared" si="23"/>
        <v>1077.3052885411282</v>
      </c>
    </row>
    <row r="12" spans="1:47" x14ac:dyDescent="0.25">
      <c r="A12" s="48">
        <f>'2015 Pension Calculation'!E28</f>
        <v>28099.090185986803</v>
      </c>
      <c r="B12" s="49">
        <v>9</v>
      </c>
      <c r="C12" s="52"/>
      <c r="D12" s="52"/>
      <c r="E12" s="52"/>
      <c r="F12" s="52"/>
      <c r="G12" s="52"/>
      <c r="H12" s="52"/>
      <c r="I12" s="52"/>
      <c r="J12" s="52"/>
      <c r="K12" s="50">
        <f>$A12*Variables!$C$2</f>
        <v>520.35352196271856</v>
      </c>
      <c r="L12" s="50">
        <f t="shared" ref="L12:Y12" si="31">(K12*$A$1)+K12</f>
        <v>530.76059240197299</v>
      </c>
      <c r="M12" s="50">
        <f t="shared" si="31"/>
        <v>541.37580425001249</v>
      </c>
      <c r="N12" s="50">
        <f t="shared" si="31"/>
        <v>552.20332033501279</v>
      </c>
      <c r="O12" s="50">
        <f t="shared" si="31"/>
        <v>563.24738674171306</v>
      </c>
      <c r="P12" s="50">
        <f t="shared" si="31"/>
        <v>574.51233447654727</v>
      </c>
      <c r="Q12" s="50">
        <f t="shared" si="31"/>
        <v>586.00258116607824</v>
      </c>
      <c r="R12" s="50">
        <f t="shared" si="31"/>
        <v>597.72263278939977</v>
      </c>
      <c r="S12" s="50">
        <f t="shared" si="31"/>
        <v>609.6770854451878</v>
      </c>
      <c r="T12" s="50">
        <f t="shared" si="31"/>
        <v>621.87062715409161</v>
      </c>
      <c r="U12" s="50">
        <f t="shared" si="31"/>
        <v>634.3080396971734</v>
      </c>
      <c r="V12" s="50">
        <f t="shared" si="31"/>
        <v>646.99420049111689</v>
      </c>
      <c r="W12" s="50">
        <f t="shared" si="31"/>
        <v>659.93408450093921</v>
      </c>
      <c r="X12" s="50">
        <f t="shared" si="31"/>
        <v>673.13276619095802</v>
      </c>
      <c r="Y12" s="50">
        <f t="shared" si="31"/>
        <v>686.59542151477717</v>
      </c>
      <c r="Z12" s="50">
        <f t="shared" si="2"/>
        <v>700.32732994507273</v>
      </c>
      <c r="AA12" s="50">
        <f t="shared" si="3"/>
        <v>714.33387654397416</v>
      </c>
      <c r="AB12" s="50">
        <f t="shared" si="4"/>
        <v>728.62055407485366</v>
      </c>
      <c r="AC12" s="50">
        <f t="shared" si="5"/>
        <v>743.19296515635074</v>
      </c>
      <c r="AD12" s="50">
        <f t="shared" si="6"/>
        <v>758.05682445947775</v>
      </c>
      <c r="AE12" s="50">
        <f t="shared" si="7"/>
        <v>773.21796094866727</v>
      </c>
      <c r="AF12" s="50">
        <f t="shared" si="8"/>
        <v>788.68232016764057</v>
      </c>
      <c r="AG12" s="50">
        <f t="shared" si="9"/>
        <v>804.45596657099338</v>
      </c>
      <c r="AH12" s="50">
        <f t="shared" si="10"/>
        <v>820.54508590241323</v>
      </c>
      <c r="AI12" s="50">
        <f t="shared" si="11"/>
        <v>836.95598762046154</v>
      </c>
      <c r="AJ12" s="50">
        <f t="shared" si="12"/>
        <v>853.69510737287078</v>
      </c>
      <c r="AK12" s="50">
        <f t="shared" si="13"/>
        <v>870.76900952032815</v>
      </c>
      <c r="AL12" s="50">
        <f t="shared" si="14"/>
        <v>888.18438971073476</v>
      </c>
      <c r="AM12" s="50">
        <f t="shared" si="15"/>
        <v>905.94807750494942</v>
      </c>
      <c r="AN12" s="50">
        <f t="shared" si="16"/>
        <v>924.06703905504844</v>
      </c>
      <c r="AO12" s="50">
        <f t="shared" si="17"/>
        <v>942.54837983614937</v>
      </c>
      <c r="AP12" s="50">
        <f t="shared" si="18"/>
        <v>961.39934743287233</v>
      </c>
      <c r="AQ12" s="50">
        <f t="shared" si="19"/>
        <v>980.62733438152975</v>
      </c>
      <c r="AR12" s="50">
        <f t="shared" si="20"/>
        <v>1000.2398810691603</v>
      </c>
      <c r="AS12" s="50">
        <f t="shared" si="21"/>
        <v>1020.2446786905435</v>
      </c>
      <c r="AT12" s="50">
        <f t="shared" si="22"/>
        <v>1040.6495722643544</v>
      </c>
      <c r="AU12" s="51">
        <f t="shared" si="23"/>
        <v>1061.4625637096415</v>
      </c>
    </row>
    <row r="13" spans="1:47" x14ac:dyDescent="0.25">
      <c r="A13" s="48">
        <f>'2015 Pension Calculation'!E29</f>
        <v>28239.585636916734</v>
      </c>
      <c r="B13" s="49">
        <v>10</v>
      </c>
      <c r="C13" s="52"/>
      <c r="D13" s="52"/>
      <c r="E13" s="52"/>
      <c r="F13" s="52"/>
      <c r="G13" s="52"/>
      <c r="H13" s="52"/>
      <c r="I13" s="52"/>
      <c r="J13" s="52"/>
      <c r="K13" s="52"/>
      <c r="L13" s="50">
        <f>$A13*Variables!$C$2</f>
        <v>522.95528957253214</v>
      </c>
      <c r="M13" s="50">
        <f t="shared" ref="M13:Y13" si="32">(L13*$A$1)+L13</f>
        <v>533.41439536398275</v>
      </c>
      <c r="N13" s="50">
        <f t="shared" si="32"/>
        <v>544.08268327126245</v>
      </c>
      <c r="O13" s="50">
        <f t="shared" si="32"/>
        <v>554.96433693668769</v>
      </c>
      <c r="P13" s="50">
        <f t="shared" si="32"/>
        <v>566.06362367542147</v>
      </c>
      <c r="Q13" s="50">
        <f t="shared" si="32"/>
        <v>577.3848961489299</v>
      </c>
      <c r="R13" s="50">
        <f t="shared" si="32"/>
        <v>588.93259407190851</v>
      </c>
      <c r="S13" s="50">
        <f t="shared" si="32"/>
        <v>600.71124595334663</v>
      </c>
      <c r="T13" s="50">
        <f t="shared" si="32"/>
        <v>612.72547087241355</v>
      </c>
      <c r="U13" s="50">
        <f t="shared" si="32"/>
        <v>624.97998028986183</v>
      </c>
      <c r="V13" s="50">
        <f t="shared" si="32"/>
        <v>637.47957989565907</v>
      </c>
      <c r="W13" s="50">
        <f t="shared" si="32"/>
        <v>650.22917149357227</v>
      </c>
      <c r="X13" s="50">
        <f t="shared" si="32"/>
        <v>663.23375492344371</v>
      </c>
      <c r="Y13" s="50">
        <f t="shared" si="32"/>
        <v>676.49843002191255</v>
      </c>
      <c r="Z13" s="50">
        <f t="shared" si="2"/>
        <v>690.02839862235078</v>
      </c>
      <c r="AA13" s="50">
        <f t="shared" si="3"/>
        <v>703.82896659479775</v>
      </c>
      <c r="AB13" s="50">
        <f t="shared" si="4"/>
        <v>717.90554592669366</v>
      </c>
      <c r="AC13" s="50">
        <f t="shared" si="5"/>
        <v>732.2636568452275</v>
      </c>
      <c r="AD13" s="50">
        <f t="shared" si="6"/>
        <v>746.90892998213201</v>
      </c>
      <c r="AE13" s="50">
        <f t="shared" si="7"/>
        <v>761.84710858177459</v>
      </c>
      <c r="AF13" s="50">
        <f t="shared" si="8"/>
        <v>777.08405075341011</v>
      </c>
      <c r="AG13" s="50">
        <f t="shared" si="9"/>
        <v>792.62573176847832</v>
      </c>
      <c r="AH13" s="50">
        <f t="shared" si="10"/>
        <v>808.47824640384783</v>
      </c>
      <c r="AI13" s="50">
        <f t="shared" si="11"/>
        <v>824.6478113319248</v>
      </c>
      <c r="AJ13" s="50">
        <f t="shared" si="12"/>
        <v>841.14076755856331</v>
      </c>
      <c r="AK13" s="50">
        <f t="shared" si="13"/>
        <v>857.96358290973455</v>
      </c>
      <c r="AL13" s="50">
        <f t="shared" si="14"/>
        <v>875.12285456792927</v>
      </c>
      <c r="AM13" s="50">
        <f t="shared" si="15"/>
        <v>892.62531165928783</v>
      </c>
      <c r="AN13" s="50">
        <f t="shared" si="16"/>
        <v>910.47781789247358</v>
      </c>
      <c r="AO13" s="50">
        <f t="shared" si="17"/>
        <v>928.68737425032305</v>
      </c>
      <c r="AP13" s="50">
        <f t="shared" si="18"/>
        <v>947.26112173532954</v>
      </c>
      <c r="AQ13" s="50">
        <f t="shared" si="19"/>
        <v>966.20634417003612</v>
      </c>
      <c r="AR13" s="50">
        <f t="shared" si="20"/>
        <v>985.53047105343683</v>
      </c>
      <c r="AS13" s="50">
        <f t="shared" si="21"/>
        <v>1005.2410804745056</v>
      </c>
      <c r="AT13" s="50">
        <f t="shared" si="22"/>
        <v>1025.3459020839957</v>
      </c>
      <c r="AU13" s="51">
        <f t="shared" si="23"/>
        <v>1045.8528201256756</v>
      </c>
    </row>
    <row r="14" spans="1:47" x14ac:dyDescent="0.25">
      <c r="A14" s="48">
        <f>'2015 Pension Calculation'!E30</f>
        <v>28380.783565101316</v>
      </c>
      <c r="B14" s="49">
        <v>11</v>
      </c>
      <c r="C14" s="52"/>
      <c r="D14" s="52"/>
      <c r="E14" s="52"/>
      <c r="F14" s="52"/>
      <c r="G14" s="52"/>
      <c r="H14" s="52"/>
      <c r="I14" s="52"/>
      <c r="J14" s="52"/>
      <c r="K14" s="52"/>
      <c r="L14" s="52"/>
      <c r="M14" s="50">
        <f>$A14*Variables!$C$2</f>
        <v>525.57006602039473</v>
      </c>
      <c r="N14" s="50">
        <f t="shared" ref="N14:Y14" si="33">(M14*$A$1)+M14</f>
        <v>536.08146734080265</v>
      </c>
      <c r="O14" s="50">
        <f t="shared" si="33"/>
        <v>546.80309668761868</v>
      </c>
      <c r="P14" s="50">
        <f t="shared" si="33"/>
        <v>557.73915862137108</v>
      </c>
      <c r="Q14" s="50">
        <f t="shared" si="33"/>
        <v>568.89394179379849</v>
      </c>
      <c r="R14" s="50">
        <f t="shared" si="33"/>
        <v>580.27182062967449</v>
      </c>
      <c r="S14" s="50">
        <f t="shared" si="33"/>
        <v>591.87725704226796</v>
      </c>
      <c r="T14" s="50">
        <f t="shared" si="33"/>
        <v>603.71480218311331</v>
      </c>
      <c r="U14" s="50">
        <f t="shared" si="33"/>
        <v>615.78909822677554</v>
      </c>
      <c r="V14" s="50">
        <f t="shared" si="33"/>
        <v>628.10488019131105</v>
      </c>
      <c r="W14" s="50">
        <f t="shared" si="33"/>
        <v>640.66697779513731</v>
      </c>
      <c r="X14" s="50">
        <f t="shared" si="33"/>
        <v>653.48031735104007</v>
      </c>
      <c r="Y14" s="50">
        <f t="shared" si="33"/>
        <v>666.54992369806087</v>
      </c>
      <c r="Z14" s="50">
        <f t="shared" si="2"/>
        <v>679.88092217202211</v>
      </c>
      <c r="AA14" s="50">
        <f t="shared" si="3"/>
        <v>693.47854061546252</v>
      </c>
      <c r="AB14" s="50">
        <f t="shared" si="4"/>
        <v>707.34811142777176</v>
      </c>
      <c r="AC14" s="50">
        <f t="shared" si="5"/>
        <v>721.49507365632724</v>
      </c>
      <c r="AD14" s="50">
        <f t="shared" si="6"/>
        <v>735.92497512945374</v>
      </c>
      <c r="AE14" s="50">
        <f t="shared" si="7"/>
        <v>750.64347463204285</v>
      </c>
      <c r="AF14" s="50">
        <f t="shared" si="8"/>
        <v>765.65634412468376</v>
      </c>
      <c r="AG14" s="50">
        <f t="shared" si="9"/>
        <v>780.96947100717739</v>
      </c>
      <c r="AH14" s="50">
        <f t="shared" si="10"/>
        <v>796.58886042732092</v>
      </c>
      <c r="AI14" s="50">
        <f t="shared" si="11"/>
        <v>812.52063763586739</v>
      </c>
      <c r="AJ14" s="50">
        <f t="shared" si="12"/>
        <v>828.77105038858474</v>
      </c>
      <c r="AK14" s="50">
        <f t="shared" si="13"/>
        <v>845.34647139635649</v>
      </c>
      <c r="AL14" s="50">
        <f t="shared" si="14"/>
        <v>862.25340082428363</v>
      </c>
      <c r="AM14" s="50">
        <f t="shared" si="15"/>
        <v>879.49846884076931</v>
      </c>
      <c r="AN14" s="50">
        <f t="shared" si="16"/>
        <v>897.08843821758467</v>
      </c>
      <c r="AO14" s="50">
        <f t="shared" si="17"/>
        <v>915.03020698193632</v>
      </c>
      <c r="AP14" s="50">
        <f t="shared" si="18"/>
        <v>933.33081112157504</v>
      </c>
      <c r="AQ14" s="50">
        <f t="shared" si="19"/>
        <v>951.9974273440065</v>
      </c>
      <c r="AR14" s="50">
        <f t="shared" si="20"/>
        <v>971.03737589088666</v>
      </c>
      <c r="AS14" s="50">
        <f t="shared" si="21"/>
        <v>990.45812340870441</v>
      </c>
      <c r="AT14" s="50">
        <f t="shared" si="22"/>
        <v>1010.2672858768785</v>
      </c>
      <c r="AU14" s="51">
        <f t="shared" si="23"/>
        <v>1030.472631594416</v>
      </c>
    </row>
    <row r="15" spans="1:47" x14ac:dyDescent="0.25">
      <c r="A15" s="48">
        <f>'2015 Pension Calculation'!E31</f>
        <v>28522.68748292682</v>
      </c>
      <c r="B15" s="49">
        <v>12</v>
      </c>
      <c r="C15" s="52"/>
      <c r="D15" s="52"/>
      <c r="E15" s="52"/>
      <c r="F15" s="52"/>
      <c r="G15" s="52"/>
      <c r="H15" s="52"/>
      <c r="I15" s="52"/>
      <c r="J15" s="52"/>
      <c r="K15" s="52"/>
      <c r="L15" s="52"/>
      <c r="M15" s="52"/>
      <c r="N15" s="50">
        <f>$A15*Variables!$C$2</f>
        <v>528.1979163504966</v>
      </c>
      <c r="O15" s="50">
        <f t="shared" ref="O15:Y15" si="34">(N15*$A$1)+N15</f>
        <v>538.76187467750651</v>
      </c>
      <c r="P15" s="50">
        <f t="shared" si="34"/>
        <v>549.53711217105661</v>
      </c>
      <c r="Q15" s="50">
        <f t="shared" si="34"/>
        <v>560.5278544144777</v>
      </c>
      <c r="R15" s="50">
        <f t="shared" si="34"/>
        <v>571.73841150276724</v>
      </c>
      <c r="S15" s="50">
        <f t="shared" si="34"/>
        <v>583.17317973282263</v>
      </c>
      <c r="T15" s="50">
        <f t="shared" si="34"/>
        <v>594.83664332747912</v>
      </c>
      <c r="U15" s="50">
        <f t="shared" si="34"/>
        <v>606.73337619402866</v>
      </c>
      <c r="V15" s="50">
        <f t="shared" si="34"/>
        <v>618.86804371790925</v>
      </c>
      <c r="W15" s="50">
        <f t="shared" si="34"/>
        <v>631.24540459226739</v>
      </c>
      <c r="X15" s="50">
        <f t="shared" si="34"/>
        <v>643.87031268411272</v>
      </c>
      <c r="Y15" s="50">
        <f t="shared" si="34"/>
        <v>656.74771893779496</v>
      </c>
      <c r="Z15" s="50">
        <f t="shared" si="2"/>
        <v>669.88267331655084</v>
      </c>
      <c r="AA15" s="50">
        <f t="shared" si="3"/>
        <v>683.28032678288184</v>
      </c>
      <c r="AB15" s="50">
        <f t="shared" si="4"/>
        <v>696.94593331853946</v>
      </c>
      <c r="AC15" s="50">
        <f t="shared" si="5"/>
        <v>710.88485198491026</v>
      </c>
      <c r="AD15" s="50">
        <f t="shared" si="6"/>
        <v>725.10254902460849</v>
      </c>
      <c r="AE15" s="50">
        <f t="shared" si="7"/>
        <v>739.60460000510068</v>
      </c>
      <c r="AF15" s="50">
        <f t="shared" si="8"/>
        <v>754.39669200520268</v>
      </c>
      <c r="AG15" s="50">
        <f t="shared" si="9"/>
        <v>769.48462584530671</v>
      </c>
      <c r="AH15" s="50">
        <f t="shared" si="10"/>
        <v>784.87431836221288</v>
      </c>
      <c r="AI15" s="50">
        <f t="shared" si="11"/>
        <v>800.57180472945709</v>
      </c>
      <c r="AJ15" s="50">
        <f t="shared" si="12"/>
        <v>816.58324082404624</v>
      </c>
      <c r="AK15" s="50">
        <f t="shared" si="13"/>
        <v>832.91490564052719</v>
      </c>
      <c r="AL15" s="50">
        <f t="shared" si="14"/>
        <v>849.57320375333779</v>
      </c>
      <c r="AM15" s="50">
        <f t="shared" si="15"/>
        <v>866.56466782840459</v>
      </c>
      <c r="AN15" s="50">
        <f t="shared" si="16"/>
        <v>883.89596118497263</v>
      </c>
      <c r="AO15" s="50">
        <f t="shared" si="17"/>
        <v>901.57388040867204</v>
      </c>
      <c r="AP15" s="50">
        <f t="shared" si="18"/>
        <v>919.60535801684546</v>
      </c>
      <c r="AQ15" s="50">
        <f t="shared" si="19"/>
        <v>937.99746517718233</v>
      </c>
      <c r="AR15" s="50">
        <f t="shared" si="20"/>
        <v>956.75741448072597</v>
      </c>
      <c r="AS15" s="50">
        <f t="shared" si="21"/>
        <v>975.89256277034053</v>
      </c>
      <c r="AT15" s="50">
        <f t="shared" si="22"/>
        <v>995.41041402574729</v>
      </c>
      <c r="AU15" s="51">
        <f t="shared" si="23"/>
        <v>1015.3186223062622</v>
      </c>
    </row>
    <row r="16" spans="1:47" x14ac:dyDescent="0.25">
      <c r="A16" s="48">
        <f>'2015 Pension Calculation'!E32</f>
        <v>0</v>
      </c>
      <c r="B16" s="49">
        <v>13</v>
      </c>
      <c r="C16" s="52"/>
      <c r="D16" s="52"/>
      <c r="E16" s="52"/>
      <c r="F16" s="52"/>
      <c r="G16" s="52"/>
      <c r="H16" s="52"/>
      <c r="I16" s="52"/>
      <c r="J16" s="52"/>
      <c r="K16" s="52"/>
      <c r="L16" s="52"/>
      <c r="M16" s="52"/>
      <c r="N16" s="52"/>
      <c r="O16" s="50">
        <f>$A16*Variables!$C$2</f>
        <v>0</v>
      </c>
      <c r="P16" s="50">
        <f t="shared" ref="P16:Y16" si="35">(O16*$A$1)+O16</f>
        <v>0</v>
      </c>
      <c r="Q16" s="50">
        <f t="shared" si="35"/>
        <v>0</v>
      </c>
      <c r="R16" s="50">
        <f t="shared" si="35"/>
        <v>0</v>
      </c>
      <c r="S16" s="50">
        <f t="shared" si="35"/>
        <v>0</v>
      </c>
      <c r="T16" s="50">
        <f t="shared" si="35"/>
        <v>0</v>
      </c>
      <c r="U16" s="50">
        <f t="shared" si="35"/>
        <v>0</v>
      </c>
      <c r="V16" s="50">
        <f t="shared" si="35"/>
        <v>0</v>
      </c>
      <c r="W16" s="50">
        <f t="shared" si="35"/>
        <v>0</v>
      </c>
      <c r="X16" s="50">
        <f t="shared" si="35"/>
        <v>0</v>
      </c>
      <c r="Y16" s="50">
        <f t="shared" si="35"/>
        <v>0</v>
      </c>
      <c r="Z16" s="50">
        <f t="shared" si="2"/>
        <v>0</v>
      </c>
      <c r="AA16" s="50">
        <f t="shared" si="3"/>
        <v>0</v>
      </c>
      <c r="AB16" s="50">
        <f t="shared" si="4"/>
        <v>0</v>
      </c>
      <c r="AC16" s="50">
        <f t="shared" si="5"/>
        <v>0</v>
      </c>
      <c r="AD16" s="50">
        <f t="shared" si="6"/>
        <v>0</v>
      </c>
      <c r="AE16" s="50">
        <f t="shared" si="7"/>
        <v>0</v>
      </c>
      <c r="AF16" s="50">
        <f t="shared" si="8"/>
        <v>0</v>
      </c>
      <c r="AG16" s="50">
        <f t="shared" si="9"/>
        <v>0</v>
      </c>
      <c r="AH16" s="50">
        <f t="shared" si="10"/>
        <v>0</v>
      </c>
      <c r="AI16" s="50">
        <f t="shared" si="11"/>
        <v>0</v>
      </c>
      <c r="AJ16" s="50">
        <f t="shared" si="12"/>
        <v>0</v>
      </c>
      <c r="AK16" s="50">
        <f t="shared" si="13"/>
        <v>0</v>
      </c>
      <c r="AL16" s="50">
        <f t="shared" si="14"/>
        <v>0</v>
      </c>
      <c r="AM16" s="50">
        <f t="shared" si="15"/>
        <v>0</v>
      </c>
      <c r="AN16" s="50">
        <f t="shared" si="16"/>
        <v>0</v>
      </c>
      <c r="AO16" s="50">
        <f t="shared" si="17"/>
        <v>0</v>
      </c>
      <c r="AP16" s="50">
        <f t="shared" si="18"/>
        <v>0</v>
      </c>
      <c r="AQ16" s="50">
        <f t="shared" si="19"/>
        <v>0</v>
      </c>
      <c r="AR16" s="50">
        <f t="shared" si="20"/>
        <v>0</v>
      </c>
      <c r="AS16" s="50">
        <f t="shared" si="21"/>
        <v>0</v>
      </c>
      <c r="AT16" s="50">
        <f t="shared" si="22"/>
        <v>0</v>
      </c>
      <c r="AU16" s="51">
        <f t="shared" si="23"/>
        <v>0</v>
      </c>
    </row>
    <row r="17" spans="1:47" x14ac:dyDescent="0.25">
      <c r="A17" s="48">
        <f>'2015 Pension Calculation'!E33</f>
        <v>0</v>
      </c>
      <c r="B17" s="49">
        <v>14</v>
      </c>
      <c r="C17" s="52"/>
      <c r="D17" s="52"/>
      <c r="E17" s="52"/>
      <c r="F17" s="52"/>
      <c r="G17" s="52"/>
      <c r="H17" s="52"/>
      <c r="I17" s="52"/>
      <c r="J17" s="52"/>
      <c r="K17" s="52"/>
      <c r="L17" s="52"/>
      <c r="M17" s="52"/>
      <c r="N17" s="52"/>
      <c r="O17" s="52"/>
      <c r="P17" s="50">
        <f>$A17*Variables!$C$2</f>
        <v>0</v>
      </c>
      <c r="Q17" s="50">
        <f t="shared" ref="Q17:Y17" si="36">(P17*$A$1)+P17</f>
        <v>0</v>
      </c>
      <c r="R17" s="50">
        <f t="shared" si="36"/>
        <v>0</v>
      </c>
      <c r="S17" s="50">
        <f t="shared" si="36"/>
        <v>0</v>
      </c>
      <c r="T17" s="50">
        <f t="shared" si="36"/>
        <v>0</v>
      </c>
      <c r="U17" s="50">
        <f t="shared" si="36"/>
        <v>0</v>
      </c>
      <c r="V17" s="50">
        <f t="shared" si="36"/>
        <v>0</v>
      </c>
      <c r="W17" s="50">
        <f t="shared" si="36"/>
        <v>0</v>
      </c>
      <c r="X17" s="50">
        <f t="shared" si="36"/>
        <v>0</v>
      </c>
      <c r="Y17" s="50">
        <f t="shared" si="36"/>
        <v>0</v>
      </c>
      <c r="Z17" s="50">
        <f t="shared" si="2"/>
        <v>0</v>
      </c>
      <c r="AA17" s="50">
        <f t="shared" si="3"/>
        <v>0</v>
      </c>
      <c r="AB17" s="50">
        <f t="shared" si="4"/>
        <v>0</v>
      </c>
      <c r="AC17" s="50">
        <f t="shared" si="5"/>
        <v>0</v>
      </c>
      <c r="AD17" s="50">
        <f t="shared" si="6"/>
        <v>0</v>
      </c>
      <c r="AE17" s="50">
        <f t="shared" si="7"/>
        <v>0</v>
      </c>
      <c r="AF17" s="50">
        <f t="shared" si="8"/>
        <v>0</v>
      </c>
      <c r="AG17" s="50">
        <f t="shared" si="9"/>
        <v>0</v>
      </c>
      <c r="AH17" s="50">
        <f t="shared" si="10"/>
        <v>0</v>
      </c>
      <c r="AI17" s="50">
        <f t="shared" si="11"/>
        <v>0</v>
      </c>
      <c r="AJ17" s="50">
        <f t="shared" si="12"/>
        <v>0</v>
      </c>
      <c r="AK17" s="50">
        <f t="shared" si="13"/>
        <v>0</v>
      </c>
      <c r="AL17" s="50">
        <f t="shared" si="14"/>
        <v>0</v>
      </c>
      <c r="AM17" s="50">
        <f t="shared" si="15"/>
        <v>0</v>
      </c>
      <c r="AN17" s="50">
        <f t="shared" si="16"/>
        <v>0</v>
      </c>
      <c r="AO17" s="50">
        <f t="shared" si="17"/>
        <v>0</v>
      </c>
      <c r="AP17" s="50">
        <f t="shared" si="18"/>
        <v>0</v>
      </c>
      <c r="AQ17" s="50">
        <f t="shared" si="19"/>
        <v>0</v>
      </c>
      <c r="AR17" s="50">
        <f t="shared" si="20"/>
        <v>0</v>
      </c>
      <c r="AS17" s="50">
        <f t="shared" si="21"/>
        <v>0</v>
      </c>
      <c r="AT17" s="50">
        <f t="shared" si="22"/>
        <v>0</v>
      </c>
      <c r="AU17" s="51">
        <f t="shared" si="23"/>
        <v>0</v>
      </c>
    </row>
    <row r="18" spans="1:47" x14ac:dyDescent="0.25">
      <c r="A18" s="48">
        <f>'2015 Pension Calculation'!E34</f>
        <v>0</v>
      </c>
      <c r="B18" s="49">
        <v>15</v>
      </c>
      <c r="C18" s="52"/>
      <c r="D18" s="52"/>
      <c r="E18" s="52"/>
      <c r="F18" s="52"/>
      <c r="G18" s="52"/>
      <c r="H18" s="52"/>
      <c r="I18" s="52"/>
      <c r="J18" s="52"/>
      <c r="K18" s="52"/>
      <c r="L18" s="52"/>
      <c r="M18" s="52"/>
      <c r="N18" s="52"/>
      <c r="O18" s="52"/>
      <c r="P18" s="52"/>
      <c r="Q18" s="50">
        <f>$A18*Variables!$C$2</f>
        <v>0</v>
      </c>
      <c r="R18" s="50">
        <f t="shared" ref="R18:Y18" si="37">(Q18*$A$1)+Q18</f>
        <v>0</v>
      </c>
      <c r="S18" s="50">
        <f t="shared" si="37"/>
        <v>0</v>
      </c>
      <c r="T18" s="50">
        <f t="shared" si="37"/>
        <v>0</v>
      </c>
      <c r="U18" s="50">
        <f t="shared" si="37"/>
        <v>0</v>
      </c>
      <c r="V18" s="50">
        <f t="shared" si="37"/>
        <v>0</v>
      </c>
      <c r="W18" s="50">
        <f t="shared" si="37"/>
        <v>0</v>
      </c>
      <c r="X18" s="50">
        <f t="shared" si="37"/>
        <v>0</v>
      </c>
      <c r="Y18" s="50">
        <f t="shared" si="37"/>
        <v>0</v>
      </c>
      <c r="Z18" s="50">
        <f t="shared" si="2"/>
        <v>0</v>
      </c>
      <c r="AA18" s="50">
        <f t="shared" si="3"/>
        <v>0</v>
      </c>
      <c r="AB18" s="50">
        <f t="shared" si="4"/>
        <v>0</v>
      </c>
      <c r="AC18" s="50">
        <f t="shared" si="5"/>
        <v>0</v>
      </c>
      <c r="AD18" s="50">
        <f t="shared" si="6"/>
        <v>0</v>
      </c>
      <c r="AE18" s="50">
        <f t="shared" si="7"/>
        <v>0</v>
      </c>
      <c r="AF18" s="50">
        <f t="shared" si="8"/>
        <v>0</v>
      </c>
      <c r="AG18" s="50">
        <f t="shared" si="9"/>
        <v>0</v>
      </c>
      <c r="AH18" s="50">
        <f t="shared" si="10"/>
        <v>0</v>
      </c>
      <c r="AI18" s="50">
        <f t="shared" si="11"/>
        <v>0</v>
      </c>
      <c r="AJ18" s="50">
        <f t="shared" si="12"/>
        <v>0</v>
      </c>
      <c r="AK18" s="50">
        <f t="shared" si="13"/>
        <v>0</v>
      </c>
      <c r="AL18" s="50">
        <f t="shared" si="14"/>
        <v>0</v>
      </c>
      <c r="AM18" s="50">
        <f t="shared" si="15"/>
        <v>0</v>
      </c>
      <c r="AN18" s="50">
        <f t="shared" si="16"/>
        <v>0</v>
      </c>
      <c r="AO18" s="50">
        <f t="shared" si="17"/>
        <v>0</v>
      </c>
      <c r="AP18" s="50">
        <f t="shared" si="18"/>
        <v>0</v>
      </c>
      <c r="AQ18" s="50">
        <f t="shared" si="19"/>
        <v>0</v>
      </c>
      <c r="AR18" s="50">
        <f t="shared" si="20"/>
        <v>0</v>
      </c>
      <c r="AS18" s="50">
        <f t="shared" si="21"/>
        <v>0</v>
      </c>
      <c r="AT18" s="50">
        <f t="shared" si="22"/>
        <v>0</v>
      </c>
      <c r="AU18" s="51">
        <f t="shared" si="23"/>
        <v>0</v>
      </c>
    </row>
    <row r="19" spans="1:47" x14ac:dyDescent="0.25">
      <c r="A19" s="48">
        <f>'2015 Pension Calculation'!E35</f>
        <v>0</v>
      </c>
      <c r="B19" s="49">
        <v>16</v>
      </c>
      <c r="C19" s="52"/>
      <c r="D19" s="52"/>
      <c r="E19" s="52"/>
      <c r="F19" s="52"/>
      <c r="G19" s="52"/>
      <c r="H19" s="52"/>
      <c r="I19" s="52"/>
      <c r="J19" s="52"/>
      <c r="K19" s="52"/>
      <c r="L19" s="52"/>
      <c r="M19" s="52"/>
      <c r="N19" s="52"/>
      <c r="O19" s="52"/>
      <c r="P19" s="52"/>
      <c r="Q19" s="52"/>
      <c r="R19" s="50">
        <f>$A19*Variables!$C$2</f>
        <v>0</v>
      </c>
      <c r="S19" s="50">
        <f t="shared" ref="S19:Y19" si="38">(R19*$A$1)+R19</f>
        <v>0</v>
      </c>
      <c r="T19" s="50">
        <f t="shared" si="38"/>
        <v>0</v>
      </c>
      <c r="U19" s="50">
        <f t="shared" si="38"/>
        <v>0</v>
      </c>
      <c r="V19" s="50">
        <f t="shared" si="38"/>
        <v>0</v>
      </c>
      <c r="W19" s="50">
        <f t="shared" si="38"/>
        <v>0</v>
      </c>
      <c r="X19" s="50">
        <f t="shared" si="38"/>
        <v>0</v>
      </c>
      <c r="Y19" s="50">
        <f t="shared" si="38"/>
        <v>0</v>
      </c>
      <c r="Z19" s="50">
        <f t="shared" si="2"/>
        <v>0</v>
      </c>
      <c r="AA19" s="50">
        <f t="shared" si="3"/>
        <v>0</v>
      </c>
      <c r="AB19" s="50">
        <f t="shared" si="4"/>
        <v>0</v>
      </c>
      <c r="AC19" s="50">
        <f t="shared" si="5"/>
        <v>0</v>
      </c>
      <c r="AD19" s="50">
        <f t="shared" si="6"/>
        <v>0</v>
      </c>
      <c r="AE19" s="50">
        <f t="shared" si="7"/>
        <v>0</v>
      </c>
      <c r="AF19" s="50">
        <f t="shared" si="8"/>
        <v>0</v>
      </c>
      <c r="AG19" s="50">
        <f t="shared" si="9"/>
        <v>0</v>
      </c>
      <c r="AH19" s="50">
        <f t="shared" si="10"/>
        <v>0</v>
      </c>
      <c r="AI19" s="50">
        <f t="shared" si="11"/>
        <v>0</v>
      </c>
      <c r="AJ19" s="50">
        <f t="shared" si="12"/>
        <v>0</v>
      </c>
      <c r="AK19" s="50">
        <f t="shared" si="13"/>
        <v>0</v>
      </c>
      <c r="AL19" s="50">
        <f t="shared" si="14"/>
        <v>0</v>
      </c>
      <c r="AM19" s="50">
        <f t="shared" si="15"/>
        <v>0</v>
      </c>
      <c r="AN19" s="50">
        <f t="shared" si="16"/>
        <v>0</v>
      </c>
      <c r="AO19" s="50">
        <f t="shared" si="17"/>
        <v>0</v>
      </c>
      <c r="AP19" s="50">
        <f t="shared" si="18"/>
        <v>0</v>
      </c>
      <c r="AQ19" s="50">
        <f t="shared" si="19"/>
        <v>0</v>
      </c>
      <c r="AR19" s="50">
        <f t="shared" si="20"/>
        <v>0</v>
      </c>
      <c r="AS19" s="50">
        <f t="shared" si="21"/>
        <v>0</v>
      </c>
      <c r="AT19" s="50">
        <f t="shared" si="22"/>
        <v>0</v>
      </c>
      <c r="AU19" s="51">
        <f t="shared" si="23"/>
        <v>0</v>
      </c>
    </row>
    <row r="20" spans="1:47" x14ac:dyDescent="0.25">
      <c r="A20" s="48">
        <f>'2015 Pension Calculation'!E36</f>
        <v>0</v>
      </c>
      <c r="B20" s="49">
        <v>17</v>
      </c>
      <c r="C20" s="52"/>
      <c r="D20" s="52"/>
      <c r="E20" s="52"/>
      <c r="F20" s="52"/>
      <c r="G20" s="52"/>
      <c r="H20" s="52"/>
      <c r="I20" s="52"/>
      <c r="J20" s="52"/>
      <c r="K20" s="52"/>
      <c r="L20" s="52"/>
      <c r="M20" s="52"/>
      <c r="N20" s="52"/>
      <c r="O20" s="52"/>
      <c r="P20" s="52"/>
      <c r="Q20" s="52"/>
      <c r="R20" s="52"/>
      <c r="S20" s="50">
        <f>$A20*Variables!$C$2</f>
        <v>0</v>
      </c>
      <c r="T20" s="50">
        <f t="shared" ref="T20:Y20" si="39">(S20*$A$1)+S20</f>
        <v>0</v>
      </c>
      <c r="U20" s="50">
        <f t="shared" si="39"/>
        <v>0</v>
      </c>
      <c r="V20" s="50">
        <f t="shared" si="39"/>
        <v>0</v>
      </c>
      <c r="W20" s="50">
        <f t="shared" si="39"/>
        <v>0</v>
      </c>
      <c r="X20" s="50">
        <f t="shared" si="39"/>
        <v>0</v>
      </c>
      <c r="Y20" s="50">
        <f t="shared" si="39"/>
        <v>0</v>
      </c>
      <c r="Z20" s="50">
        <f t="shared" si="2"/>
        <v>0</v>
      </c>
      <c r="AA20" s="50">
        <f t="shared" si="3"/>
        <v>0</v>
      </c>
      <c r="AB20" s="50">
        <f t="shared" si="4"/>
        <v>0</v>
      </c>
      <c r="AC20" s="50">
        <f t="shared" si="5"/>
        <v>0</v>
      </c>
      <c r="AD20" s="50">
        <f t="shared" si="6"/>
        <v>0</v>
      </c>
      <c r="AE20" s="50">
        <f t="shared" si="7"/>
        <v>0</v>
      </c>
      <c r="AF20" s="50">
        <f t="shared" si="8"/>
        <v>0</v>
      </c>
      <c r="AG20" s="50">
        <f t="shared" si="9"/>
        <v>0</v>
      </c>
      <c r="AH20" s="50">
        <f t="shared" si="10"/>
        <v>0</v>
      </c>
      <c r="AI20" s="50">
        <f t="shared" si="11"/>
        <v>0</v>
      </c>
      <c r="AJ20" s="50">
        <f t="shared" si="12"/>
        <v>0</v>
      </c>
      <c r="AK20" s="50">
        <f t="shared" si="13"/>
        <v>0</v>
      </c>
      <c r="AL20" s="50">
        <f t="shared" si="14"/>
        <v>0</v>
      </c>
      <c r="AM20" s="50">
        <f t="shared" si="15"/>
        <v>0</v>
      </c>
      <c r="AN20" s="50">
        <f t="shared" si="16"/>
        <v>0</v>
      </c>
      <c r="AO20" s="50">
        <f t="shared" si="17"/>
        <v>0</v>
      </c>
      <c r="AP20" s="50">
        <f t="shared" si="18"/>
        <v>0</v>
      </c>
      <c r="AQ20" s="50">
        <f t="shared" si="19"/>
        <v>0</v>
      </c>
      <c r="AR20" s="50">
        <f t="shared" si="20"/>
        <v>0</v>
      </c>
      <c r="AS20" s="50">
        <f t="shared" si="21"/>
        <v>0</v>
      </c>
      <c r="AT20" s="50">
        <f t="shared" si="22"/>
        <v>0</v>
      </c>
      <c r="AU20" s="51">
        <f t="shared" si="23"/>
        <v>0</v>
      </c>
    </row>
    <row r="21" spans="1:47" x14ac:dyDescent="0.25">
      <c r="A21" s="48">
        <f>'2015 Pension Calculation'!E37</f>
        <v>0</v>
      </c>
      <c r="B21" s="49">
        <v>18</v>
      </c>
      <c r="C21" s="52"/>
      <c r="D21" s="52"/>
      <c r="E21" s="52"/>
      <c r="F21" s="52"/>
      <c r="G21" s="52"/>
      <c r="H21" s="52"/>
      <c r="I21" s="52"/>
      <c r="J21" s="52"/>
      <c r="K21" s="52"/>
      <c r="L21" s="52"/>
      <c r="M21" s="52"/>
      <c r="N21" s="52"/>
      <c r="O21" s="52"/>
      <c r="P21" s="52"/>
      <c r="Q21" s="52"/>
      <c r="R21" s="52"/>
      <c r="S21" s="52"/>
      <c r="T21" s="50">
        <f>$A21*Variables!$C$2</f>
        <v>0</v>
      </c>
      <c r="U21" s="50">
        <f>(T21*$A$1)+T21</f>
        <v>0</v>
      </c>
      <c r="V21" s="50">
        <f>(U21*$A$1)+U21</f>
        <v>0</v>
      </c>
      <c r="W21" s="50">
        <f>(V21*$A$1)+V21</f>
        <v>0</v>
      </c>
      <c r="X21" s="50">
        <f>(W21*$A$1)+W21</f>
        <v>0</v>
      </c>
      <c r="Y21" s="50">
        <f>(X21*$A$1)+X21</f>
        <v>0</v>
      </c>
      <c r="Z21" s="50">
        <f t="shared" si="2"/>
        <v>0</v>
      </c>
      <c r="AA21" s="50">
        <f t="shared" si="3"/>
        <v>0</v>
      </c>
      <c r="AB21" s="50">
        <f t="shared" si="4"/>
        <v>0</v>
      </c>
      <c r="AC21" s="50">
        <f t="shared" si="5"/>
        <v>0</v>
      </c>
      <c r="AD21" s="50">
        <f t="shared" si="6"/>
        <v>0</v>
      </c>
      <c r="AE21" s="50">
        <f t="shared" si="7"/>
        <v>0</v>
      </c>
      <c r="AF21" s="50">
        <f t="shared" si="8"/>
        <v>0</v>
      </c>
      <c r="AG21" s="50">
        <f t="shared" si="9"/>
        <v>0</v>
      </c>
      <c r="AH21" s="50">
        <f t="shared" si="10"/>
        <v>0</v>
      </c>
      <c r="AI21" s="50">
        <f t="shared" si="11"/>
        <v>0</v>
      </c>
      <c r="AJ21" s="50">
        <f t="shared" si="12"/>
        <v>0</v>
      </c>
      <c r="AK21" s="50">
        <f t="shared" si="13"/>
        <v>0</v>
      </c>
      <c r="AL21" s="50">
        <f t="shared" si="14"/>
        <v>0</v>
      </c>
      <c r="AM21" s="50">
        <f t="shared" si="15"/>
        <v>0</v>
      </c>
      <c r="AN21" s="50">
        <f t="shared" si="16"/>
        <v>0</v>
      </c>
      <c r="AO21" s="50">
        <f t="shared" si="17"/>
        <v>0</v>
      </c>
      <c r="AP21" s="50">
        <f t="shared" si="18"/>
        <v>0</v>
      </c>
      <c r="AQ21" s="50">
        <f t="shared" si="19"/>
        <v>0</v>
      </c>
      <c r="AR21" s="50">
        <f t="shared" si="20"/>
        <v>0</v>
      </c>
      <c r="AS21" s="50">
        <f t="shared" si="21"/>
        <v>0</v>
      </c>
      <c r="AT21" s="50">
        <f t="shared" si="22"/>
        <v>0</v>
      </c>
      <c r="AU21" s="51">
        <f t="shared" si="23"/>
        <v>0</v>
      </c>
    </row>
    <row r="22" spans="1:47" x14ac:dyDescent="0.25">
      <c r="A22" s="48">
        <f>'2015 Pension Calculation'!E38</f>
        <v>0</v>
      </c>
      <c r="B22" s="49">
        <v>19</v>
      </c>
      <c r="C22" s="52"/>
      <c r="D22" s="52"/>
      <c r="E22" s="52"/>
      <c r="F22" s="52"/>
      <c r="G22" s="52"/>
      <c r="H22" s="52"/>
      <c r="I22" s="52"/>
      <c r="J22" s="52"/>
      <c r="K22" s="52"/>
      <c r="L22" s="52"/>
      <c r="M22" s="52"/>
      <c r="N22" s="52"/>
      <c r="O22" s="52"/>
      <c r="P22" s="52"/>
      <c r="Q22" s="52"/>
      <c r="R22" s="52"/>
      <c r="S22" s="52"/>
      <c r="T22" s="52"/>
      <c r="U22" s="50">
        <f>$A22*Variables!$C$2</f>
        <v>0</v>
      </c>
      <c r="V22" s="50">
        <f>(U22*$A$1)+U22</f>
        <v>0</v>
      </c>
      <c r="W22" s="50">
        <f>(V22*$A$1)+V22</f>
        <v>0</v>
      </c>
      <c r="X22" s="50">
        <f>(W22*$A$1)+W22</f>
        <v>0</v>
      </c>
      <c r="Y22" s="50">
        <f>(X22*$A$1)+X22</f>
        <v>0</v>
      </c>
      <c r="Z22" s="50">
        <f t="shared" si="2"/>
        <v>0</v>
      </c>
      <c r="AA22" s="50">
        <f t="shared" si="3"/>
        <v>0</v>
      </c>
      <c r="AB22" s="50">
        <f t="shared" si="4"/>
        <v>0</v>
      </c>
      <c r="AC22" s="50">
        <f t="shared" si="5"/>
        <v>0</v>
      </c>
      <c r="AD22" s="50">
        <f t="shared" si="6"/>
        <v>0</v>
      </c>
      <c r="AE22" s="50">
        <f t="shared" si="7"/>
        <v>0</v>
      </c>
      <c r="AF22" s="50">
        <f t="shared" si="8"/>
        <v>0</v>
      </c>
      <c r="AG22" s="50">
        <f t="shared" si="9"/>
        <v>0</v>
      </c>
      <c r="AH22" s="50">
        <f t="shared" si="10"/>
        <v>0</v>
      </c>
      <c r="AI22" s="50">
        <f t="shared" si="11"/>
        <v>0</v>
      </c>
      <c r="AJ22" s="50">
        <f t="shared" si="12"/>
        <v>0</v>
      </c>
      <c r="AK22" s="50">
        <f t="shared" si="13"/>
        <v>0</v>
      </c>
      <c r="AL22" s="50">
        <f t="shared" si="14"/>
        <v>0</v>
      </c>
      <c r="AM22" s="50">
        <f t="shared" si="15"/>
        <v>0</v>
      </c>
      <c r="AN22" s="50">
        <f t="shared" si="16"/>
        <v>0</v>
      </c>
      <c r="AO22" s="50">
        <f t="shared" si="17"/>
        <v>0</v>
      </c>
      <c r="AP22" s="50">
        <f t="shared" si="18"/>
        <v>0</v>
      </c>
      <c r="AQ22" s="50">
        <f t="shared" si="19"/>
        <v>0</v>
      </c>
      <c r="AR22" s="50">
        <f t="shared" si="20"/>
        <v>0</v>
      </c>
      <c r="AS22" s="50">
        <f t="shared" si="21"/>
        <v>0</v>
      </c>
      <c r="AT22" s="50">
        <f t="shared" si="22"/>
        <v>0</v>
      </c>
      <c r="AU22" s="51">
        <f t="shared" si="23"/>
        <v>0</v>
      </c>
    </row>
    <row r="23" spans="1:47" x14ac:dyDescent="0.25">
      <c r="A23" s="48">
        <f>'2015 Pension Calculation'!E39</f>
        <v>0</v>
      </c>
      <c r="B23" s="49">
        <v>20</v>
      </c>
      <c r="C23" s="52"/>
      <c r="D23" s="52"/>
      <c r="E23" s="52"/>
      <c r="F23" s="52"/>
      <c r="G23" s="52"/>
      <c r="H23" s="52"/>
      <c r="I23" s="52"/>
      <c r="J23" s="52"/>
      <c r="K23" s="52"/>
      <c r="L23" s="52"/>
      <c r="M23" s="52"/>
      <c r="N23" s="52"/>
      <c r="O23" s="52"/>
      <c r="P23" s="52"/>
      <c r="Q23" s="52"/>
      <c r="R23" s="52"/>
      <c r="S23" s="52"/>
      <c r="T23" s="52"/>
      <c r="U23" s="52"/>
      <c r="V23" s="50">
        <f>$A23*Variables!$C$2</f>
        <v>0</v>
      </c>
      <c r="W23" s="50">
        <f>(V23*$A$1)+V23</f>
        <v>0</v>
      </c>
      <c r="X23" s="50">
        <f>(W23*$A$1)+W23</f>
        <v>0</v>
      </c>
      <c r="Y23" s="50">
        <f>(X23*$A$1)+X23</f>
        <v>0</v>
      </c>
      <c r="Z23" s="50">
        <f t="shared" si="2"/>
        <v>0</v>
      </c>
      <c r="AA23" s="50">
        <f t="shared" si="3"/>
        <v>0</v>
      </c>
      <c r="AB23" s="50">
        <f t="shared" si="4"/>
        <v>0</v>
      </c>
      <c r="AC23" s="50">
        <f t="shared" si="5"/>
        <v>0</v>
      </c>
      <c r="AD23" s="50">
        <f t="shared" si="6"/>
        <v>0</v>
      </c>
      <c r="AE23" s="50">
        <f t="shared" si="7"/>
        <v>0</v>
      </c>
      <c r="AF23" s="50">
        <f t="shared" si="8"/>
        <v>0</v>
      </c>
      <c r="AG23" s="50">
        <f t="shared" si="9"/>
        <v>0</v>
      </c>
      <c r="AH23" s="50">
        <f t="shared" si="10"/>
        <v>0</v>
      </c>
      <c r="AI23" s="50">
        <f t="shared" si="11"/>
        <v>0</v>
      </c>
      <c r="AJ23" s="50">
        <f t="shared" si="12"/>
        <v>0</v>
      </c>
      <c r="AK23" s="50">
        <f t="shared" si="13"/>
        <v>0</v>
      </c>
      <c r="AL23" s="50">
        <f t="shared" si="14"/>
        <v>0</v>
      </c>
      <c r="AM23" s="50">
        <f t="shared" si="15"/>
        <v>0</v>
      </c>
      <c r="AN23" s="50">
        <f t="shared" si="16"/>
        <v>0</v>
      </c>
      <c r="AO23" s="50">
        <f t="shared" si="17"/>
        <v>0</v>
      </c>
      <c r="AP23" s="50">
        <f t="shared" si="18"/>
        <v>0</v>
      </c>
      <c r="AQ23" s="50">
        <f t="shared" si="19"/>
        <v>0</v>
      </c>
      <c r="AR23" s="50">
        <f t="shared" si="20"/>
        <v>0</v>
      </c>
      <c r="AS23" s="50">
        <f t="shared" si="21"/>
        <v>0</v>
      </c>
      <c r="AT23" s="50">
        <f t="shared" si="22"/>
        <v>0</v>
      </c>
      <c r="AU23" s="51">
        <f t="shared" si="23"/>
        <v>0</v>
      </c>
    </row>
    <row r="24" spans="1:47" x14ac:dyDescent="0.25">
      <c r="A24" s="48">
        <f>'2015 Pension Calculation'!E40</f>
        <v>0</v>
      </c>
      <c r="B24" s="49">
        <v>21</v>
      </c>
      <c r="C24" s="52"/>
      <c r="D24" s="52"/>
      <c r="E24" s="52"/>
      <c r="F24" s="52"/>
      <c r="G24" s="52"/>
      <c r="H24" s="52"/>
      <c r="I24" s="52"/>
      <c r="J24" s="52"/>
      <c r="K24" s="52"/>
      <c r="L24" s="52"/>
      <c r="M24" s="52"/>
      <c r="N24" s="52"/>
      <c r="O24" s="52"/>
      <c r="P24" s="52"/>
      <c r="Q24" s="52"/>
      <c r="R24" s="52"/>
      <c r="S24" s="52"/>
      <c r="T24" s="52"/>
      <c r="U24" s="52"/>
      <c r="V24" s="52"/>
      <c r="W24" s="50">
        <f>$A24*Variables!$C$2</f>
        <v>0</v>
      </c>
      <c r="X24" s="50">
        <f>(W24*$A$1)+W24</f>
        <v>0</v>
      </c>
      <c r="Y24" s="50">
        <f>(X24*$A$1)+X24</f>
        <v>0</v>
      </c>
      <c r="Z24" s="50">
        <f t="shared" si="2"/>
        <v>0</v>
      </c>
      <c r="AA24" s="50">
        <f t="shared" si="3"/>
        <v>0</v>
      </c>
      <c r="AB24" s="50">
        <f t="shared" si="4"/>
        <v>0</v>
      </c>
      <c r="AC24" s="50">
        <f t="shared" si="5"/>
        <v>0</v>
      </c>
      <c r="AD24" s="50">
        <f t="shared" si="6"/>
        <v>0</v>
      </c>
      <c r="AE24" s="50">
        <f t="shared" si="7"/>
        <v>0</v>
      </c>
      <c r="AF24" s="50">
        <f t="shared" si="8"/>
        <v>0</v>
      </c>
      <c r="AG24" s="50">
        <f t="shared" si="9"/>
        <v>0</v>
      </c>
      <c r="AH24" s="50">
        <f t="shared" si="10"/>
        <v>0</v>
      </c>
      <c r="AI24" s="50">
        <f t="shared" si="11"/>
        <v>0</v>
      </c>
      <c r="AJ24" s="50">
        <f t="shared" si="12"/>
        <v>0</v>
      </c>
      <c r="AK24" s="50">
        <f t="shared" si="13"/>
        <v>0</v>
      </c>
      <c r="AL24" s="50">
        <f t="shared" si="14"/>
        <v>0</v>
      </c>
      <c r="AM24" s="50">
        <f t="shared" si="15"/>
        <v>0</v>
      </c>
      <c r="AN24" s="50">
        <f t="shared" si="16"/>
        <v>0</v>
      </c>
      <c r="AO24" s="50">
        <f t="shared" si="17"/>
        <v>0</v>
      </c>
      <c r="AP24" s="50">
        <f t="shared" si="18"/>
        <v>0</v>
      </c>
      <c r="AQ24" s="50">
        <f t="shared" si="19"/>
        <v>0</v>
      </c>
      <c r="AR24" s="50">
        <f t="shared" si="20"/>
        <v>0</v>
      </c>
      <c r="AS24" s="50">
        <f t="shared" si="21"/>
        <v>0</v>
      </c>
      <c r="AT24" s="50">
        <f t="shared" si="22"/>
        <v>0</v>
      </c>
      <c r="AU24" s="51">
        <f t="shared" si="23"/>
        <v>0</v>
      </c>
    </row>
    <row r="25" spans="1:47" x14ac:dyDescent="0.25">
      <c r="A25" s="48">
        <f>'2015 Pension Calculation'!E41</f>
        <v>0</v>
      </c>
      <c r="B25" s="49">
        <v>22</v>
      </c>
      <c r="C25" s="52"/>
      <c r="D25" s="52"/>
      <c r="E25" s="52"/>
      <c r="F25" s="52"/>
      <c r="G25" s="52"/>
      <c r="H25" s="52"/>
      <c r="I25" s="52"/>
      <c r="J25" s="52"/>
      <c r="K25" s="52"/>
      <c r="L25" s="52"/>
      <c r="M25" s="52"/>
      <c r="N25" s="52"/>
      <c r="O25" s="52"/>
      <c r="P25" s="52"/>
      <c r="Q25" s="52"/>
      <c r="R25" s="52"/>
      <c r="S25" s="52"/>
      <c r="T25" s="52"/>
      <c r="U25" s="52"/>
      <c r="V25" s="52"/>
      <c r="W25" s="52"/>
      <c r="X25" s="50">
        <f>$A25*Variables!$C$2</f>
        <v>0</v>
      </c>
      <c r="Y25" s="50">
        <f>(X25*$A$1)+X25</f>
        <v>0</v>
      </c>
      <c r="Z25" s="50">
        <f t="shared" si="2"/>
        <v>0</v>
      </c>
      <c r="AA25" s="50">
        <f t="shared" si="3"/>
        <v>0</v>
      </c>
      <c r="AB25" s="50">
        <f t="shared" si="4"/>
        <v>0</v>
      </c>
      <c r="AC25" s="50">
        <f t="shared" si="5"/>
        <v>0</v>
      </c>
      <c r="AD25" s="50">
        <f t="shared" si="6"/>
        <v>0</v>
      </c>
      <c r="AE25" s="50">
        <f t="shared" si="7"/>
        <v>0</v>
      </c>
      <c r="AF25" s="50">
        <f t="shared" si="8"/>
        <v>0</v>
      </c>
      <c r="AG25" s="50">
        <f t="shared" si="9"/>
        <v>0</v>
      </c>
      <c r="AH25" s="50">
        <f t="shared" si="10"/>
        <v>0</v>
      </c>
      <c r="AI25" s="50">
        <f t="shared" si="11"/>
        <v>0</v>
      </c>
      <c r="AJ25" s="50">
        <f t="shared" si="12"/>
        <v>0</v>
      </c>
      <c r="AK25" s="50">
        <f t="shared" si="13"/>
        <v>0</v>
      </c>
      <c r="AL25" s="50">
        <f t="shared" si="14"/>
        <v>0</v>
      </c>
      <c r="AM25" s="50">
        <f t="shared" si="15"/>
        <v>0</v>
      </c>
      <c r="AN25" s="50">
        <f t="shared" si="16"/>
        <v>0</v>
      </c>
      <c r="AO25" s="50">
        <f t="shared" si="17"/>
        <v>0</v>
      </c>
      <c r="AP25" s="50">
        <f t="shared" si="18"/>
        <v>0</v>
      </c>
      <c r="AQ25" s="50">
        <f t="shared" si="19"/>
        <v>0</v>
      </c>
      <c r="AR25" s="50">
        <f t="shared" si="20"/>
        <v>0</v>
      </c>
      <c r="AS25" s="50">
        <f t="shared" si="21"/>
        <v>0</v>
      </c>
      <c r="AT25" s="50">
        <f t="shared" si="22"/>
        <v>0</v>
      </c>
      <c r="AU25" s="51">
        <f t="shared" si="23"/>
        <v>0</v>
      </c>
    </row>
    <row r="26" spans="1:47" x14ac:dyDescent="0.25">
      <c r="A26" s="48">
        <f>'2015 Pension Calculation'!E42</f>
        <v>0</v>
      </c>
      <c r="B26" s="49">
        <v>23</v>
      </c>
      <c r="C26" s="53"/>
      <c r="D26" s="53"/>
      <c r="E26" s="53"/>
      <c r="F26" s="53"/>
      <c r="G26" s="53"/>
      <c r="H26" s="53"/>
      <c r="I26" s="53"/>
      <c r="J26" s="53"/>
      <c r="K26" s="53"/>
      <c r="L26" s="53"/>
      <c r="M26" s="53"/>
      <c r="N26" s="53"/>
      <c r="O26" s="53"/>
      <c r="P26" s="53"/>
      <c r="Q26" s="53"/>
      <c r="R26" s="53"/>
      <c r="S26" s="53"/>
      <c r="T26" s="53"/>
      <c r="U26" s="53"/>
      <c r="V26" s="53"/>
      <c r="W26" s="53"/>
      <c r="X26" s="53"/>
      <c r="Y26" s="50">
        <f>$A26*Variables!$C$2</f>
        <v>0</v>
      </c>
      <c r="Z26" s="50">
        <f t="shared" si="2"/>
        <v>0</v>
      </c>
      <c r="AA26" s="50">
        <f t="shared" si="3"/>
        <v>0</v>
      </c>
      <c r="AB26" s="50">
        <f t="shared" si="4"/>
        <v>0</v>
      </c>
      <c r="AC26" s="50">
        <f t="shared" si="5"/>
        <v>0</v>
      </c>
      <c r="AD26" s="50">
        <f t="shared" si="6"/>
        <v>0</v>
      </c>
      <c r="AE26" s="50">
        <f t="shared" si="7"/>
        <v>0</v>
      </c>
      <c r="AF26" s="50">
        <f t="shared" si="8"/>
        <v>0</v>
      </c>
      <c r="AG26" s="50">
        <f t="shared" si="9"/>
        <v>0</v>
      </c>
      <c r="AH26" s="50">
        <f t="shared" si="10"/>
        <v>0</v>
      </c>
      <c r="AI26" s="50">
        <f t="shared" si="11"/>
        <v>0</v>
      </c>
      <c r="AJ26" s="50">
        <f t="shared" si="12"/>
        <v>0</v>
      </c>
      <c r="AK26" s="50">
        <f t="shared" si="13"/>
        <v>0</v>
      </c>
      <c r="AL26" s="50">
        <f t="shared" si="14"/>
        <v>0</v>
      </c>
      <c r="AM26" s="50">
        <f t="shared" si="15"/>
        <v>0</v>
      </c>
      <c r="AN26" s="50">
        <f t="shared" si="16"/>
        <v>0</v>
      </c>
      <c r="AO26" s="50">
        <f t="shared" si="17"/>
        <v>0</v>
      </c>
      <c r="AP26" s="50">
        <f t="shared" si="18"/>
        <v>0</v>
      </c>
      <c r="AQ26" s="50">
        <f t="shared" si="19"/>
        <v>0</v>
      </c>
      <c r="AR26" s="50">
        <f t="shared" si="20"/>
        <v>0</v>
      </c>
      <c r="AS26" s="50">
        <f t="shared" si="21"/>
        <v>0</v>
      </c>
      <c r="AT26" s="50">
        <f t="shared" si="22"/>
        <v>0</v>
      </c>
      <c r="AU26" s="51">
        <f t="shared" si="23"/>
        <v>0</v>
      </c>
    </row>
    <row r="27" spans="1:47" x14ac:dyDescent="0.25">
      <c r="A27" s="48">
        <f>'2015 Pension Calculation'!E43</f>
        <v>0</v>
      </c>
      <c r="B27" s="49">
        <v>24</v>
      </c>
      <c r="C27" s="53"/>
      <c r="D27" s="53"/>
      <c r="E27" s="53"/>
      <c r="F27" s="53"/>
      <c r="G27" s="53"/>
      <c r="H27" s="53"/>
      <c r="I27" s="53"/>
      <c r="J27" s="53"/>
      <c r="K27" s="53"/>
      <c r="L27" s="53"/>
      <c r="M27" s="53"/>
      <c r="N27" s="53"/>
      <c r="O27" s="53"/>
      <c r="P27" s="53"/>
      <c r="Q27" s="53"/>
      <c r="R27" s="53"/>
      <c r="S27" s="53"/>
      <c r="T27" s="53"/>
      <c r="U27" s="53"/>
      <c r="V27" s="53"/>
      <c r="W27" s="53"/>
      <c r="X27" s="53"/>
      <c r="Y27" s="53"/>
      <c r="Z27" s="50">
        <f>$A27*Variables!$C$2</f>
        <v>0</v>
      </c>
      <c r="AA27" s="50">
        <f t="shared" si="3"/>
        <v>0</v>
      </c>
      <c r="AB27" s="50">
        <f t="shared" si="4"/>
        <v>0</v>
      </c>
      <c r="AC27" s="50">
        <f t="shared" si="5"/>
        <v>0</v>
      </c>
      <c r="AD27" s="50">
        <f t="shared" si="6"/>
        <v>0</v>
      </c>
      <c r="AE27" s="50">
        <f t="shared" si="7"/>
        <v>0</v>
      </c>
      <c r="AF27" s="50">
        <f t="shared" si="8"/>
        <v>0</v>
      </c>
      <c r="AG27" s="50">
        <f t="shared" si="9"/>
        <v>0</v>
      </c>
      <c r="AH27" s="50">
        <f t="shared" si="10"/>
        <v>0</v>
      </c>
      <c r="AI27" s="50">
        <f t="shared" si="11"/>
        <v>0</v>
      </c>
      <c r="AJ27" s="50">
        <f t="shared" si="12"/>
        <v>0</v>
      </c>
      <c r="AK27" s="50">
        <f t="shared" si="13"/>
        <v>0</v>
      </c>
      <c r="AL27" s="50">
        <f t="shared" si="14"/>
        <v>0</v>
      </c>
      <c r="AM27" s="50">
        <f t="shared" si="15"/>
        <v>0</v>
      </c>
      <c r="AN27" s="50">
        <f t="shared" si="16"/>
        <v>0</v>
      </c>
      <c r="AO27" s="50">
        <f t="shared" si="17"/>
        <v>0</v>
      </c>
      <c r="AP27" s="50">
        <f t="shared" si="18"/>
        <v>0</v>
      </c>
      <c r="AQ27" s="50">
        <f t="shared" si="19"/>
        <v>0</v>
      </c>
      <c r="AR27" s="50">
        <f t="shared" si="20"/>
        <v>0</v>
      </c>
      <c r="AS27" s="50">
        <f t="shared" si="21"/>
        <v>0</v>
      </c>
      <c r="AT27" s="50">
        <f t="shared" si="22"/>
        <v>0</v>
      </c>
      <c r="AU27" s="51">
        <f t="shared" si="23"/>
        <v>0</v>
      </c>
    </row>
    <row r="28" spans="1:47" x14ac:dyDescent="0.25">
      <c r="A28" s="48">
        <f>'2015 Pension Calculation'!E44</f>
        <v>0</v>
      </c>
      <c r="B28" s="49">
        <v>25</v>
      </c>
      <c r="C28" s="53"/>
      <c r="D28" s="53"/>
      <c r="E28" s="53"/>
      <c r="F28" s="53"/>
      <c r="G28" s="53"/>
      <c r="H28" s="53"/>
      <c r="I28" s="53"/>
      <c r="J28" s="53"/>
      <c r="K28" s="53"/>
      <c r="L28" s="53"/>
      <c r="M28" s="53"/>
      <c r="N28" s="53"/>
      <c r="O28" s="53"/>
      <c r="P28" s="53"/>
      <c r="Q28" s="53"/>
      <c r="R28" s="53"/>
      <c r="S28" s="53"/>
      <c r="T28" s="53"/>
      <c r="U28" s="53"/>
      <c r="V28" s="53"/>
      <c r="W28" s="53"/>
      <c r="X28" s="53"/>
      <c r="Y28" s="53"/>
      <c r="Z28" s="53"/>
      <c r="AA28" s="50">
        <f>$A28*Variables!$C$2</f>
        <v>0</v>
      </c>
      <c r="AB28" s="50">
        <f t="shared" si="4"/>
        <v>0</v>
      </c>
      <c r="AC28" s="50">
        <f t="shared" si="5"/>
        <v>0</v>
      </c>
      <c r="AD28" s="50">
        <f t="shared" si="6"/>
        <v>0</v>
      </c>
      <c r="AE28" s="50">
        <f t="shared" si="7"/>
        <v>0</v>
      </c>
      <c r="AF28" s="50">
        <f t="shared" si="8"/>
        <v>0</v>
      </c>
      <c r="AG28" s="50">
        <f t="shared" si="9"/>
        <v>0</v>
      </c>
      <c r="AH28" s="50">
        <f t="shared" si="10"/>
        <v>0</v>
      </c>
      <c r="AI28" s="50">
        <f t="shared" si="11"/>
        <v>0</v>
      </c>
      <c r="AJ28" s="50">
        <f t="shared" si="12"/>
        <v>0</v>
      </c>
      <c r="AK28" s="50">
        <f t="shared" si="13"/>
        <v>0</v>
      </c>
      <c r="AL28" s="50">
        <f t="shared" si="14"/>
        <v>0</v>
      </c>
      <c r="AM28" s="50">
        <f t="shared" si="15"/>
        <v>0</v>
      </c>
      <c r="AN28" s="50">
        <f t="shared" si="16"/>
        <v>0</v>
      </c>
      <c r="AO28" s="50">
        <f t="shared" si="17"/>
        <v>0</v>
      </c>
      <c r="AP28" s="50">
        <f t="shared" si="18"/>
        <v>0</v>
      </c>
      <c r="AQ28" s="50">
        <f t="shared" si="19"/>
        <v>0</v>
      </c>
      <c r="AR28" s="50">
        <f t="shared" si="20"/>
        <v>0</v>
      </c>
      <c r="AS28" s="50">
        <f t="shared" si="21"/>
        <v>0</v>
      </c>
      <c r="AT28" s="50">
        <f t="shared" si="22"/>
        <v>0</v>
      </c>
      <c r="AU28" s="51">
        <f t="shared" si="23"/>
        <v>0</v>
      </c>
    </row>
    <row r="29" spans="1:47" x14ac:dyDescent="0.25">
      <c r="A29" s="48">
        <f>'2015 Pension Calculation'!E45</f>
        <v>0</v>
      </c>
      <c r="B29" s="49">
        <v>26</v>
      </c>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0">
        <f>$A29*Variables!$C$2</f>
        <v>0</v>
      </c>
      <c r="AC29" s="50">
        <f t="shared" si="5"/>
        <v>0</v>
      </c>
      <c r="AD29" s="50">
        <f t="shared" si="6"/>
        <v>0</v>
      </c>
      <c r="AE29" s="50">
        <f t="shared" si="7"/>
        <v>0</v>
      </c>
      <c r="AF29" s="50">
        <f t="shared" si="8"/>
        <v>0</v>
      </c>
      <c r="AG29" s="50">
        <f t="shared" si="9"/>
        <v>0</v>
      </c>
      <c r="AH29" s="50">
        <f t="shared" si="10"/>
        <v>0</v>
      </c>
      <c r="AI29" s="50">
        <f t="shared" si="11"/>
        <v>0</v>
      </c>
      <c r="AJ29" s="50">
        <f t="shared" si="12"/>
        <v>0</v>
      </c>
      <c r="AK29" s="50">
        <f t="shared" si="13"/>
        <v>0</v>
      </c>
      <c r="AL29" s="50">
        <f t="shared" si="14"/>
        <v>0</v>
      </c>
      <c r="AM29" s="50">
        <f t="shared" si="15"/>
        <v>0</v>
      </c>
      <c r="AN29" s="50">
        <f t="shared" si="16"/>
        <v>0</v>
      </c>
      <c r="AO29" s="50">
        <f t="shared" si="17"/>
        <v>0</v>
      </c>
      <c r="AP29" s="50">
        <f t="shared" si="18"/>
        <v>0</v>
      </c>
      <c r="AQ29" s="50">
        <f t="shared" si="19"/>
        <v>0</v>
      </c>
      <c r="AR29" s="50">
        <f t="shared" si="20"/>
        <v>0</v>
      </c>
      <c r="AS29" s="50">
        <f t="shared" si="21"/>
        <v>0</v>
      </c>
      <c r="AT29" s="50">
        <f t="shared" si="22"/>
        <v>0</v>
      </c>
      <c r="AU29" s="51">
        <f t="shared" si="23"/>
        <v>0</v>
      </c>
    </row>
    <row r="30" spans="1:47" x14ac:dyDescent="0.25">
      <c r="A30" s="48">
        <f>'2015 Pension Calculation'!E46</f>
        <v>0</v>
      </c>
      <c r="B30" s="49">
        <v>27</v>
      </c>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0">
        <f>$A30*Variables!$C$2</f>
        <v>0</v>
      </c>
      <c r="AD30" s="50">
        <f t="shared" si="6"/>
        <v>0</v>
      </c>
      <c r="AE30" s="50">
        <f t="shared" si="7"/>
        <v>0</v>
      </c>
      <c r="AF30" s="50">
        <f t="shared" si="8"/>
        <v>0</v>
      </c>
      <c r="AG30" s="50">
        <f t="shared" si="9"/>
        <v>0</v>
      </c>
      <c r="AH30" s="50">
        <f t="shared" si="10"/>
        <v>0</v>
      </c>
      <c r="AI30" s="50">
        <f t="shared" si="11"/>
        <v>0</v>
      </c>
      <c r="AJ30" s="50">
        <f t="shared" si="12"/>
        <v>0</v>
      </c>
      <c r="AK30" s="50">
        <f t="shared" si="13"/>
        <v>0</v>
      </c>
      <c r="AL30" s="50">
        <f t="shared" si="14"/>
        <v>0</v>
      </c>
      <c r="AM30" s="50">
        <f t="shared" si="15"/>
        <v>0</v>
      </c>
      <c r="AN30" s="50">
        <f t="shared" si="16"/>
        <v>0</v>
      </c>
      <c r="AO30" s="50">
        <f t="shared" si="17"/>
        <v>0</v>
      </c>
      <c r="AP30" s="50">
        <f t="shared" si="18"/>
        <v>0</v>
      </c>
      <c r="AQ30" s="50">
        <f t="shared" si="19"/>
        <v>0</v>
      </c>
      <c r="AR30" s="50">
        <f t="shared" si="20"/>
        <v>0</v>
      </c>
      <c r="AS30" s="50">
        <f t="shared" si="21"/>
        <v>0</v>
      </c>
      <c r="AT30" s="50">
        <f t="shared" si="22"/>
        <v>0</v>
      </c>
      <c r="AU30" s="51">
        <f t="shared" si="23"/>
        <v>0</v>
      </c>
    </row>
    <row r="31" spans="1:47" x14ac:dyDescent="0.25">
      <c r="A31" s="48">
        <f>'2015 Pension Calculation'!E47</f>
        <v>0</v>
      </c>
      <c r="B31" s="49">
        <v>28</v>
      </c>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0">
        <f>$A31*Variables!$C$2</f>
        <v>0</v>
      </c>
      <c r="AE31" s="50">
        <f t="shared" si="7"/>
        <v>0</v>
      </c>
      <c r="AF31" s="50">
        <f t="shared" si="8"/>
        <v>0</v>
      </c>
      <c r="AG31" s="50">
        <f t="shared" si="9"/>
        <v>0</v>
      </c>
      <c r="AH31" s="50">
        <f t="shared" si="10"/>
        <v>0</v>
      </c>
      <c r="AI31" s="50">
        <f t="shared" si="11"/>
        <v>0</v>
      </c>
      <c r="AJ31" s="50">
        <f t="shared" si="12"/>
        <v>0</v>
      </c>
      <c r="AK31" s="50">
        <f t="shared" si="13"/>
        <v>0</v>
      </c>
      <c r="AL31" s="50">
        <f t="shared" si="14"/>
        <v>0</v>
      </c>
      <c r="AM31" s="50">
        <f t="shared" si="15"/>
        <v>0</v>
      </c>
      <c r="AN31" s="50">
        <f t="shared" si="16"/>
        <v>0</v>
      </c>
      <c r="AO31" s="50">
        <f t="shared" si="17"/>
        <v>0</v>
      </c>
      <c r="AP31" s="50">
        <f t="shared" si="18"/>
        <v>0</v>
      </c>
      <c r="AQ31" s="50">
        <f t="shared" si="19"/>
        <v>0</v>
      </c>
      <c r="AR31" s="50">
        <f t="shared" si="20"/>
        <v>0</v>
      </c>
      <c r="AS31" s="50">
        <f t="shared" si="21"/>
        <v>0</v>
      </c>
      <c r="AT31" s="50">
        <f t="shared" si="22"/>
        <v>0</v>
      </c>
      <c r="AU31" s="51">
        <f t="shared" si="23"/>
        <v>0</v>
      </c>
    </row>
    <row r="32" spans="1:47" x14ac:dyDescent="0.25">
      <c r="A32" s="48">
        <f>'2015 Pension Calculation'!E48</f>
        <v>0</v>
      </c>
      <c r="B32" s="49">
        <v>29</v>
      </c>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0">
        <f>$A32*Variables!$C$2</f>
        <v>0</v>
      </c>
      <c r="AF32" s="50">
        <f t="shared" si="8"/>
        <v>0</v>
      </c>
      <c r="AG32" s="50">
        <f t="shared" si="9"/>
        <v>0</v>
      </c>
      <c r="AH32" s="50">
        <f t="shared" si="10"/>
        <v>0</v>
      </c>
      <c r="AI32" s="50">
        <f t="shared" si="11"/>
        <v>0</v>
      </c>
      <c r="AJ32" s="50">
        <f t="shared" si="12"/>
        <v>0</v>
      </c>
      <c r="AK32" s="50">
        <f t="shared" si="13"/>
        <v>0</v>
      </c>
      <c r="AL32" s="50">
        <f t="shared" si="14"/>
        <v>0</v>
      </c>
      <c r="AM32" s="50">
        <f t="shared" si="15"/>
        <v>0</v>
      </c>
      <c r="AN32" s="50">
        <f t="shared" si="16"/>
        <v>0</v>
      </c>
      <c r="AO32" s="50">
        <f t="shared" si="17"/>
        <v>0</v>
      </c>
      <c r="AP32" s="50">
        <f t="shared" si="18"/>
        <v>0</v>
      </c>
      <c r="AQ32" s="50">
        <f t="shared" si="19"/>
        <v>0</v>
      </c>
      <c r="AR32" s="50">
        <f t="shared" si="20"/>
        <v>0</v>
      </c>
      <c r="AS32" s="50">
        <f t="shared" si="21"/>
        <v>0</v>
      </c>
      <c r="AT32" s="50">
        <f t="shared" si="22"/>
        <v>0</v>
      </c>
      <c r="AU32" s="51">
        <f t="shared" si="23"/>
        <v>0</v>
      </c>
    </row>
    <row r="33" spans="1:47" x14ac:dyDescent="0.25">
      <c r="A33" s="48">
        <f>'2015 Pension Calculation'!E49</f>
        <v>0</v>
      </c>
      <c r="B33" s="49">
        <v>30</v>
      </c>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0">
        <f>$A33*Variables!$C$2</f>
        <v>0</v>
      </c>
      <c r="AG33" s="50">
        <f t="shared" si="9"/>
        <v>0</v>
      </c>
      <c r="AH33" s="50">
        <f t="shared" si="10"/>
        <v>0</v>
      </c>
      <c r="AI33" s="50">
        <f t="shared" si="11"/>
        <v>0</v>
      </c>
      <c r="AJ33" s="50">
        <f t="shared" si="12"/>
        <v>0</v>
      </c>
      <c r="AK33" s="50">
        <f t="shared" si="13"/>
        <v>0</v>
      </c>
      <c r="AL33" s="50">
        <f t="shared" si="14"/>
        <v>0</v>
      </c>
      <c r="AM33" s="50">
        <f t="shared" si="15"/>
        <v>0</v>
      </c>
      <c r="AN33" s="50">
        <f t="shared" si="16"/>
        <v>0</v>
      </c>
      <c r="AO33" s="50">
        <f t="shared" si="17"/>
        <v>0</v>
      </c>
      <c r="AP33" s="50">
        <f t="shared" si="18"/>
        <v>0</v>
      </c>
      <c r="AQ33" s="50">
        <f t="shared" si="19"/>
        <v>0</v>
      </c>
      <c r="AR33" s="50">
        <f t="shared" si="20"/>
        <v>0</v>
      </c>
      <c r="AS33" s="50">
        <f t="shared" si="21"/>
        <v>0</v>
      </c>
      <c r="AT33" s="50">
        <f t="shared" si="22"/>
        <v>0</v>
      </c>
      <c r="AU33" s="51">
        <f t="shared" si="23"/>
        <v>0</v>
      </c>
    </row>
    <row r="34" spans="1:47" x14ac:dyDescent="0.25">
      <c r="A34" s="48">
        <f>'2015 Pension Calculation'!E50</f>
        <v>0</v>
      </c>
      <c r="B34" s="49">
        <v>31</v>
      </c>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0">
        <f>$A34*Variables!$C$2</f>
        <v>0</v>
      </c>
      <c r="AH34" s="50">
        <f t="shared" si="10"/>
        <v>0</v>
      </c>
      <c r="AI34" s="50">
        <f t="shared" si="11"/>
        <v>0</v>
      </c>
      <c r="AJ34" s="50">
        <f t="shared" si="12"/>
        <v>0</v>
      </c>
      <c r="AK34" s="50">
        <f t="shared" si="13"/>
        <v>0</v>
      </c>
      <c r="AL34" s="50">
        <f t="shared" si="14"/>
        <v>0</v>
      </c>
      <c r="AM34" s="50">
        <f t="shared" si="15"/>
        <v>0</v>
      </c>
      <c r="AN34" s="50">
        <f t="shared" si="16"/>
        <v>0</v>
      </c>
      <c r="AO34" s="50">
        <f t="shared" si="17"/>
        <v>0</v>
      </c>
      <c r="AP34" s="50">
        <f t="shared" si="18"/>
        <v>0</v>
      </c>
      <c r="AQ34" s="50">
        <f t="shared" si="19"/>
        <v>0</v>
      </c>
      <c r="AR34" s="50">
        <f t="shared" si="20"/>
        <v>0</v>
      </c>
      <c r="AS34" s="50">
        <f t="shared" si="21"/>
        <v>0</v>
      </c>
      <c r="AT34" s="50">
        <f t="shared" si="22"/>
        <v>0</v>
      </c>
      <c r="AU34" s="51">
        <f t="shared" si="23"/>
        <v>0</v>
      </c>
    </row>
    <row r="35" spans="1:47" x14ac:dyDescent="0.25">
      <c r="A35" s="48">
        <f>'2015 Pension Calculation'!E51</f>
        <v>0</v>
      </c>
      <c r="B35" s="49">
        <v>32</v>
      </c>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0">
        <f>$A35*Variables!$C$2</f>
        <v>0</v>
      </c>
      <c r="AI35" s="50">
        <f t="shared" si="11"/>
        <v>0</v>
      </c>
      <c r="AJ35" s="50">
        <f t="shared" si="12"/>
        <v>0</v>
      </c>
      <c r="AK35" s="50">
        <f t="shared" si="13"/>
        <v>0</v>
      </c>
      <c r="AL35" s="50">
        <f t="shared" si="14"/>
        <v>0</v>
      </c>
      <c r="AM35" s="50">
        <f t="shared" si="15"/>
        <v>0</v>
      </c>
      <c r="AN35" s="50">
        <f t="shared" si="16"/>
        <v>0</v>
      </c>
      <c r="AO35" s="50">
        <f t="shared" si="17"/>
        <v>0</v>
      </c>
      <c r="AP35" s="50">
        <f t="shared" si="18"/>
        <v>0</v>
      </c>
      <c r="AQ35" s="50">
        <f t="shared" si="19"/>
        <v>0</v>
      </c>
      <c r="AR35" s="50">
        <f t="shared" si="20"/>
        <v>0</v>
      </c>
      <c r="AS35" s="50">
        <f t="shared" si="21"/>
        <v>0</v>
      </c>
      <c r="AT35" s="50">
        <f t="shared" si="22"/>
        <v>0</v>
      </c>
      <c r="AU35" s="51">
        <f t="shared" si="23"/>
        <v>0</v>
      </c>
    </row>
    <row r="36" spans="1:47" x14ac:dyDescent="0.25">
      <c r="A36" s="48">
        <f>'2015 Pension Calculation'!E52</f>
        <v>0</v>
      </c>
      <c r="B36" s="49">
        <v>33</v>
      </c>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0">
        <f>$A36*Variables!$C$2</f>
        <v>0</v>
      </c>
      <c r="AJ36" s="50">
        <f t="shared" si="12"/>
        <v>0</v>
      </c>
      <c r="AK36" s="50">
        <f t="shared" si="13"/>
        <v>0</v>
      </c>
      <c r="AL36" s="50">
        <f t="shared" si="14"/>
        <v>0</v>
      </c>
      <c r="AM36" s="50">
        <f t="shared" si="15"/>
        <v>0</v>
      </c>
      <c r="AN36" s="50">
        <f t="shared" si="16"/>
        <v>0</v>
      </c>
      <c r="AO36" s="50">
        <f t="shared" si="17"/>
        <v>0</v>
      </c>
      <c r="AP36" s="50">
        <f t="shared" si="18"/>
        <v>0</v>
      </c>
      <c r="AQ36" s="50">
        <f t="shared" si="19"/>
        <v>0</v>
      </c>
      <c r="AR36" s="50">
        <f t="shared" si="20"/>
        <v>0</v>
      </c>
      <c r="AS36" s="50">
        <f t="shared" si="21"/>
        <v>0</v>
      </c>
      <c r="AT36" s="50">
        <f t="shared" si="22"/>
        <v>0</v>
      </c>
      <c r="AU36" s="51">
        <f t="shared" si="23"/>
        <v>0</v>
      </c>
    </row>
    <row r="37" spans="1:47" x14ac:dyDescent="0.25">
      <c r="A37" s="48">
        <f>'2015 Pension Calculation'!E53</f>
        <v>0</v>
      </c>
      <c r="B37" s="49">
        <v>34</v>
      </c>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0">
        <f>$A37*Variables!$C$2</f>
        <v>0</v>
      </c>
      <c r="AK37" s="50">
        <f t="shared" si="13"/>
        <v>0</v>
      </c>
      <c r="AL37" s="50">
        <f t="shared" si="14"/>
        <v>0</v>
      </c>
      <c r="AM37" s="50">
        <f t="shared" si="15"/>
        <v>0</v>
      </c>
      <c r="AN37" s="50">
        <f t="shared" si="16"/>
        <v>0</v>
      </c>
      <c r="AO37" s="50">
        <f t="shared" si="17"/>
        <v>0</v>
      </c>
      <c r="AP37" s="50">
        <f t="shared" si="18"/>
        <v>0</v>
      </c>
      <c r="AQ37" s="50">
        <f t="shared" si="19"/>
        <v>0</v>
      </c>
      <c r="AR37" s="50">
        <f t="shared" si="20"/>
        <v>0</v>
      </c>
      <c r="AS37" s="50">
        <f t="shared" si="21"/>
        <v>0</v>
      </c>
      <c r="AT37" s="50">
        <f t="shared" si="22"/>
        <v>0</v>
      </c>
      <c r="AU37" s="51">
        <f t="shared" si="23"/>
        <v>0</v>
      </c>
    </row>
    <row r="38" spans="1:47" x14ac:dyDescent="0.25">
      <c r="A38" s="48">
        <f>'2015 Pension Calculation'!E54</f>
        <v>0</v>
      </c>
      <c r="B38" s="49">
        <v>35</v>
      </c>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0">
        <f>$A38*Variables!$C$2</f>
        <v>0</v>
      </c>
      <c r="AL38" s="50">
        <f t="shared" si="14"/>
        <v>0</v>
      </c>
      <c r="AM38" s="50">
        <f t="shared" si="15"/>
        <v>0</v>
      </c>
      <c r="AN38" s="50">
        <f t="shared" si="16"/>
        <v>0</v>
      </c>
      <c r="AO38" s="50">
        <f t="shared" si="17"/>
        <v>0</v>
      </c>
      <c r="AP38" s="50">
        <f t="shared" si="18"/>
        <v>0</v>
      </c>
      <c r="AQ38" s="50">
        <f t="shared" si="19"/>
        <v>0</v>
      </c>
      <c r="AR38" s="50">
        <f t="shared" si="20"/>
        <v>0</v>
      </c>
      <c r="AS38" s="50">
        <f t="shared" si="21"/>
        <v>0</v>
      </c>
      <c r="AT38" s="50">
        <f t="shared" si="22"/>
        <v>0</v>
      </c>
      <c r="AU38" s="51">
        <f t="shared" si="23"/>
        <v>0</v>
      </c>
    </row>
    <row r="39" spans="1:47" x14ac:dyDescent="0.25">
      <c r="A39" s="48">
        <f>'2015 Pension Calculation'!E55</f>
        <v>0</v>
      </c>
      <c r="B39" s="49">
        <v>36</v>
      </c>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0">
        <f>$A39*Variables!$C$2</f>
        <v>0</v>
      </c>
      <c r="AM39" s="50">
        <f t="shared" si="15"/>
        <v>0</v>
      </c>
      <c r="AN39" s="50">
        <f t="shared" si="16"/>
        <v>0</v>
      </c>
      <c r="AO39" s="50">
        <f t="shared" si="17"/>
        <v>0</v>
      </c>
      <c r="AP39" s="50">
        <f t="shared" si="18"/>
        <v>0</v>
      </c>
      <c r="AQ39" s="50">
        <f t="shared" si="19"/>
        <v>0</v>
      </c>
      <c r="AR39" s="50">
        <f t="shared" si="20"/>
        <v>0</v>
      </c>
      <c r="AS39" s="50">
        <f t="shared" si="21"/>
        <v>0</v>
      </c>
      <c r="AT39" s="50">
        <f t="shared" si="22"/>
        <v>0</v>
      </c>
      <c r="AU39" s="51">
        <f t="shared" si="23"/>
        <v>0</v>
      </c>
    </row>
    <row r="40" spans="1:47" x14ac:dyDescent="0.25">
      <c r="A40" s="48">
        <f>'2015 Pension Calculation'!E56</f>
        <v>0</v>
      </c>
      <c r="B40" s="49">
        <v>37</v>
      </c>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0">
        <f>$A40*Variables!$C$2</f>
        <v>0</v>
      </c>
      <c r="AN40" s="50">
        <f t="shared" si="16"/>
        <v>0</v>
      </c>
      <c r="AO40" s="50">
        <f t="shared" si="17"/>
        <v>0</v>
      </c>
      <c r="AP40" s="50">
        <f t="shared" si="18"/>
        <v>0</v>
      </c>
      <c r="AQ40" s="50">
        <f t="shared" si="19"/>
        <v>0</v>
      </c>
      <c r="AR40" s="50">
        <f t="shared" si="20"/>
        <v>0</v>
      </c>
      <c r="AS40" s="50">
        <f t="shared" si="21"/>
        <v>0</v>
      </c>
      <c r="AT40" s="50">
        <f t="shared" si="22"/>
        <v>0</v>
      </c>
      <c r="AU40" s="51">
        <f t="shared" si="23"/>
        <v>0</v>
      </c>
    </row>
    <row r="41" spans="1:47" x14ac:dyDescent="0.25">
      <c r="A41" s="48">
        <f>'2015 Pension Calculation'!E57</f>
        <v>0</v>
      </c>
      <c r="B41" s="49">
        <v>38</v>
      </c>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0">
        <f>$A41*Variables!$C$2</f>
        <v>0</v>
      </c>
      <c r="AO41" s="50">
        <f t="shared" si="17"/>
        <v>0</v>
      </c>
      <c r="AP41" s="50">
        <f t="shared" si="18"/>
        <v>0</v>
      </c>
      <c r="AQ41" s="50">
        <f t="shared" si="19"/>
        <v>0</v>
      </c>
      <c r="AR41" s="50">
        <f t="shared" si="20"/>
        <v>0</v>
      </c>
      <c r="AS41" s="50">
        <f t="shared" si="21"/>
        <v>0</v>
      </c>
      <c r="AT41" s="50">
        <f t="shared" si="22"/>
        <v>0</v>
      </c>
      <c r="AU41" s="51">
        <f t="shared" si="23"/>
        <v>0</v>
      </c>
    </row>
    <row r="42" spans="1:47" x14ac:dyDescent="0.25">
      <c r="A42" s="48">
        <f>'2015 Pension Calculation'!E58</f>
        <v>0</v>
      </c>
      <c r="B42" s="49">
        <v>39</v>
      </c>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0">
        <f>$A42*Variables!$C$2</f>
        <v>0</v>
      </c>
      <c r="AP42" s="50">
        <f t="shared" si="18"/>
        <v>0</v>
      </c>
      <c r="AQ42" s="50">
        <f t="shared" si="19"/>
        <v>0</v>
      </c>
      <c r="AR42" s="50">
        <f t="shared" si="20"/>
        <v>0</v>
      </c>
      <c r="AS42" s="50">
        <f t="shared" si="21"/>
        <v>0</v>
      </c>
      <c r="AT42" s="50">
        <f t="shared" si="22"/>
        <v>0</v>
      </c>
      <c r="AU42" s="51">
        <f t="shared" si="23"/>
        <v>0</v>
      </c>
    </row>
    <row r="43" spans="1:47" x14ac:dyDescent="0.25">
      <c r="A43" s="48">
        <f>'2015 Pension Calculation'!E59</f>
        <v>0</v>
      </c>
      <c r="B43" s="49">
        <v>40</v>
      </c>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0">
        <f>$A43*Variables!$C$2</f>
        <v>0</v>
      </c>
      <c r="AQ43" s="50">
        <f t="shared" si="19"/>
        <v>0</v>
      </c>
      <c r="AR43" s="50">
        <f t="shared" si="20"/>
        <v>0</v>
      </c>
      <c r="AS43" s="50">
        <f t="shared" si="21"/>
        <v>0</v>
      </c>
      <c r="AT43" s="50">
        <f t="shared" si="22"/>
        <v>0</v>
      </c>
      <c r="AU43" s="51">
        <f t="shared" si="23"/>
        <v>0</v>
      </c>
    </row>
    <row r="44" spans="1:47" x14ac:dyDescent="0.25">
      <c r="A44" s="48">
        <f>'2015 Pension Calculation'!E60</f>
        <v>0</v>
      </c>
      <c r="B44" s="49">
        <v>41</v>
      </c>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0">
        <f>$A44*Variables!$C$2</f>
        <v>0</v>
      </c>
      <c r="AR44" s="50">
        <f t="shared" si="20"/>
        <v>0</v>
      </c>
      <c r="AS44" s="50">
        <f t="shared" si="21"/>
        <v>0</v>
      </c>
      <c r="AT44" s="50">
        <f t="shared" si="22"/>
        <v>0</v>
      </c>
      <c r="AU44" s="51">
        <f t="shared" si="23"/>
        <v>0</v>
      </c>
    </row>
    <row r="45" spans="1:47" x14ac:dyDescent="0.25">
      <c r="A45" s="48">
        <f>'2015 Pension Calculation'!E61</f>
        <v>0</v>
      </c>
      <c r="B45" s="49">
        <v>42</v>
      </c>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0">
        <f>$A45*Variables!$C$2</f>
        <v>0</v>
      </c>
      <c r="AS45" s="50">
        <f t="shared" si="21"/>
        <v>0</v>
      </c>
      <c r="AT45" s="50">
        <f t="shared" si="22"/>
        <v>0</v>
      </c>
      <c r="AU45" s="51">
        <f t="shared" si="23"/>
        <v>0</v>
      </c>
    </row>
    <row r="46" spans="1:47" x14ac:dyDescent="0.25">
      <c r="A46" s="48">
        <f>'2015 Pension Calculation'!E62</f>
        <v>0</v>
      </c>
      <c r="B46" s="49">
        <v>43</v>
      </c>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0">
        <f>$A46*Variables!$C$2</f>
        <v>0</v>
      </c>
      <c r="AT46" s="50">
        <f t="shared" si="22"/>
        <v>0</v>
      </c>
      <c r="AU46" s="51">
        <f t="shared" si="23"/>
        <v>0</v>
      </c>
    </row>
    <row r="47" spans="1:47" x14ac:dyDescent="0.25">
      <c r="A47" s="48">
        <f>'2015 Pension Calculation'!E63</f>
        <v>0</v>
      </c>
      <c r="B47" s="49">
        <v>44</v>
      </c>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0">
        <f>$A47*Variables!$C$2</f>
        <v>0</v>
      </c>
      <c r="AU47" s="51">
        <f t="shared" si="23"/>
        <v>0</v>
      </c>
    </row>
    <row r="48" spans="1:47" ht="15.75" thickBot="1" x14ac:dyDescent="0.3">
      <c r="A48" s="54">
        <f>'2015 Pension Calculation'!E64</f>
        <v>0</v>
      </c>
      <c r="B48" s="49">
        <v>45</v>
      </c>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6">
        <f>$A48*Variables!$C$2</f>
        <v>0</v>
      </c>
    </row>
    <row r="49" spans="1:47" x14ac:dyDescent="0.25">
      <c r="A49" s="57"/>
      <c r="B49" s="57"/>
      <c r="C49" s="58">
        <f>SUM(C4:C48)</f>
        <v>500</v>
      </c>
      <c r="D49" s="58">
        <f t="shared" ref="D49:AU49" si="40">SUM(D4:D48)</f>
        <v>1012.4999999999999</v>
      </c>
      <c r="E49" s="58">
        <f t="shared" si="40"/>
        <v>1537.7624999999998</v>
      </c>
      <c r="F49" s="58">
        <f t="shared" si="40"/>
        <v>2076.0553124999992</v>
      </c>
      <c r="G49" s="58">
        <f t="shared" si="40"/>
        <v>2627.6516690624994</v>
      </c>
      <c r="H49" s="58">
        <f t="shared" si="40"/>
        <v>3192.8303290078111</v>
      </c>
      <c r="I49" s="58">
        <f t="shared" si="40"/>
        <v>3771.8756902848495</v>
      </c>
      <c r="J49" s="58">
        <f t="shared" si="40"/>
        <v>4365.0779025609145</v>
      </c>
      <c r="K49" s="58">
        <f t="shared" si="40"/>
        <v>4972.7329825748502</v>
      </c>
      <c r="L49" s="58">
        <f t="shared" si="40"/>
        <v>5595.1429317988795</v>
      </c>
      <c r="M49" s="58">
        <f t="shared" si="40"/>
        <v>6232.6158564552516</v>
      </c>
      <c r="N49" s="58">
        <f t="shared" si="40"/>
        <v>6885.4660899348546</v>
      </c>
      <c r="O49" s="58">
        <f t="shared" si="40"/>
        <v>7023.1754117335513</v>
      </c>
      <c r="P49" s="58">
        <f t="shared" si="40"/>
        <v>7163.6389199682217</v>
      </c>
      <c r="Q49" s="58">
        <f t="shared" si="40"/>
        <v>7306.9116983675867</v>
      </c>
      <c r="R49" s="58">
        <f t="shared" si="40"/>
        <v>7453.0499323349377</v>
      </c>
      <c r="S49" s="58">
        <f t="shared" si="40"/>
        <v>7602.1109309816366</v>
      </c>
      <c r="T49" s="58">
        <f t="shared" si="40"/>
        <v>7754.1531496012703</v>
      </c>
      <c r="U49" s="58">
        <f t="shared" si="40"/>
        <v>7909.236212593295</v>
      </c>
      <c r="V49" s="58">
        <f t="shared" si="40"/>
        <v>8067.4209368451611</v>
      </c>
      <c r="W49" s="58">
        <f t="shared" si="40"/>
        <v>8228.7693555820642</v>
      </c>
      <c r="X49" s="58">
        <f t="shared" si="40"/>
        <v>8393.3447426937055</v>
      </c>
      <c r="Y49" s="58">
        <f t="shared" si="40"/>
        <v>8561.2116375475816</v>
      </c>
      <c r="Z49" s="58">
        <f t="shared" si="40"/>
        <v>8732.4358702985319</v>
      </c>
      <c r="AA49" s="58">
        <f t="shared" si="40"/>
        <v>8907.0845877045012</v>
      </c>
      <c r="AB49" s="58">
        <f t="shared" si="40"/>
        <v>9085.2262794585895</v>
      </c>
      <c r="AC49" s="58">
        <f t="shared" si="40"/>
        <v>9266.930805047763</v>
      </c>
      <c r="AD49" s="58">
        <f t="shared" si="40"/>
        <v>9452.269421148716</v>
      </c>
      <c r="AE49" s="58">
        <f t="shared" si="40"/>
        <v>9641.3148095716933</v>
      </c>
      <c r="AF49" s="58">
        <f t="shared" si="40"/>
        <v>9834.1411057631267</v>
      </c>
      <c r="AG49" s="58">
        <f t="shared" si="40"/>
        <v>10030.823927878389</v>
      </c>
      <c r="AH49" s="58">
        <f t="shared" si="40"/>
        <v>10231.440406435957</v>
      </c>
      <c r="AI49" s="58">
        <f t="shared" si="40"/>
        <v>10436.069214564677</v>
      </c>
      <c r="AJ49" s="58">
        <f t="shared" si="40"/>
        <v>10644.790598855969</v>
      </c>
      <c r="AK49" s="58">
        <f t="shared" si="40"/>
        <v>10857.68641083309</v>
      </c>
      <c r="AL49" s="58">
        <f t="shared" si="40"/>
        <v>11074.840139049751</v>
      </c>
      <c r="AM49" s="58">
        <f t="shared" si="40"/>
        <v>11296.336941830745</v>
      </c>
      <c r="AN49" s="58">
        <f t="shared" si="40"/>
        <v>11522.26368066736</v>
      </c>
      <c r="AO49" s="58">
        <f t="shared" si="40"/>
        <v>11752.708954280708</v>
      </c>
      <c r="AP49" s="58">
        <f t="shared" si="40"/>
        <v>11987.763133366323</v>
      </c>
      <c r="AQ49" s="58">
        <f t="shared" si="40"/>
        <v>12227.518396033647</v>
      </c>
      <c r="AR49" s="58">
        <f t="shared" si="40"/>
        <v>12472.068763954321</v>
      </c>
      <c r="AS49" s="58">
        <f t="shared" si="40"/>
        <v>12721.510139233407</v>
      </c>
      <c r="AT49" s="58">
        <f t="shared" si="40"/>
        <v>12975.940342018075</v>
      </c>
      <c r="AU49" s="58">
        <f t="shared" si="40"/>
        <v>13235.459148858436</v>
      </c>
    </row>
  </sheetData>
  <phoneticPr fontId="7" type="noConversion"/>
  <pageMargins left="0.75000000000000011" right="0.75000000000000011" top="1" bottom="1" header="0.5" footer="0.5"/>
  <pageSetup paperSize="9" scale="48" orientation="landscape" horizontalDpi="4294967292" verticalDpi="4294967292"/>
  <ignoredErrors>
    <ignoredError sqref="C49:AU49" emptyCellReference="1"/>
  </ignoredErrors>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E8" sqref="E8"/>
    </sheetView>
  </sheetViews>
  <sheetFormatPr defaultColWidth="10.85546875" defaultRowHeight="15" x14ac:dyDescent="0.25"/>
  <cols>
    <col min="1" max="1" width="10.85546875" style="35"/>
    <col min="2" max="2" width="19" style="35" customWidth="1"/>
    <col min="3" max="3" width="14.85546875" style="35" bestFit="1" customWidth="1"/>
    <col min="4" max="16384" width="10.85546875" style="35"/>
  </cols>
  <sheetData>
    <row r="1" spans="1:3" ht="18.95" thickBot="1" x14ac:dyDescent="0.5">
      <c r="A1" s="102" t="s">
        <v>18</v>
      </c>
      <c r="B1" s="103"/>
      <c r="C1" s="59" t="s">
        <v>19</v>
      </c>
    </row>
    <row r="2" spans="1:3" ht="18.600000000000001" x14ac:dyDescent="0.45">
      <c r="A2" s="96" t="s">
        <v>4</v>
      </c>
      <c r="B2" s="97"/>
      <c r="C2" s="60">
        <f>1/54</f>
        <v>1.8518518518518517E-2</v>
      </c>
    </row>
    <row r="3" spans="1:3" ht="18.600000000000001" x14ac:dyDescent="0.45">
      <c r="A3" s="98" t="s">
        <v>15</v>
      </c>
      <c r="B3" s="99"/>
      <c r="C3" s="61">
        <v>42095</v>
      </c>
    </row>
    <row r="4" spans="1:3" ht="18.75" x14ac:dyDescent="0.3">
      <c r="A4" s="98" t="s">
        <v>16</v>
      </c>
      <c r="B4" s="99"/>
      <c r="C4" s="62">
        <v>66</v>
      </c>
    </row>
    <row r="5" spans="1:3" ht="19.5" thickBot="1" x14ac:dyDescent="0.35">
      <c r="A5" s="100" t="s">
        <v>6</v>
      </c>
      <c r="B5" s="101"/>
      <c r="C5" s="63">
        <v>0.02</v>
      </c>
    </row>
  </sheetData>
  <sheetProtection password="C59F" sheet="1" objects="1" scenarios="1"/>
  <mergeCells count="5">
    <mergeCell ref="A2:B2"/>
    <mergeCell ref="A3:B3"/>
    <mergeCell ref="A4:B4"/>
    <mergeCell ref="A5:B5"/>
    <mergeCell ref="A1:B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9"/>
  <sheetViews>
    <sheetView workbookViewId="0">
      <selection activeCell="M18" sqref="M18"/>
    </sheetView>
  </sheetViews>
  <sheetFormatPr defaultColWidth="9.140625" defaultRowHeight="15" x14ac:dyDescent="0.25"/>
  <cols>
    <col min="1" max="4" width="9.140625" style="71"/>
    <col min="5" max="5" width="10.28515625" style="71" customWidth="1"/>
    <col min="6" max="7" width="9.140625" style="71"/>
    <col min="8" max="8" width="15" style="71" customWidth="1"/>
    <col min="9" max="9" width="9.140625" style="71"/>
    <col min="10" max="10" width="21.140625" style="71" customWidth="1"/>
    <col min="11" max="18" width="9.140625" style="71"/>
    <col min="19" max="19" width="5.85546875" style="71" customWidth="1"/>
    <col min="20" max="20" width="7.140625" style="71" hidden="1" customWidth="1"/>
    <col min="21" max="21" width="11" style="71" hidden="1" customWidth="1"/>
    <col min="22" max="22" width="6.140625" style="71" hidden="1" customWidth="1"/>
    <col min="23" max="23" width="12.42578125" style="71" customWidth="1"/>
    <col min="24" max="24" width="8.5703125" style="75" hidden="1" customWidth="1"/>
    <col min="25" max="25" width="9" style="71" hidden="1" customWidth="1"/>
    <col min="26" max="27" width="9.140625" style="71" hidden="1" customWidth="1"/>
    <col min="28" max="28" width="7.7109375" style="71" hidden="1" customWidth="1"/>
    <col min="29" max="29" width="9.140625" style="71" hidden="1" customWidth="1"/>
    <col min="30" max="30" width="7.7109375" style="71" hidden="1" customWidth="1"/>
    <col min="31" max="31" width="9.140625" style="71"/>
    <col min="32" max="32" width="9.140625" style="71" hidden="1" customWidth="1"/>
    <col min="33" max="34" width="0.140625" style="71" customWidth="1"/>
    <col min="35" max="16384" width="9.140625" style="71"/>
  </cols>
  <sheetData>
    <row r="1" spans="1:34" ht="26.25" x14ac:dyDescent="0.4">
      <c r="A1" s="70" t="s">
        <v>25</v>
      </c>
    </row>
    <row r="2" spans="1:34" ht="18.75" x14ac:dyDescent="0.3">
      <c r="A2" s="84" t="s">
        <v>42</v>
      </c>
    </row>
    <row r="3" spans="1:34" ht="18.75" x14ac:dyDescent="0.3">
      <c r="A3" s="72" t="s">
        <v>26</v>
      </c>
      <c r="B3" s="76"/>
      <c r="C3" s="76"/>
      <c r="D3" s="76"/>
      <c r="E3" s="76"/>
      <c r="F3" s="76"/>
      <c r="G3" s="76"/>
      <c r="H3" s="76"/>
      <c r="I3" s="76"/>
      <c r="J3" s="76"/>
      <c r="K3" s="76"/>
      <c r="L3" s="76"/>
      <c r="M3" s="76"/>
      <c r="N3" s="76"/>
      <c r="O3" s="76"/>
      <c r="P3" s="76"/>
      <c r="Q3" s="76"/>
      <c r="R3" s="76"/>
    </row>
    <row r="4" spans="1:34" ht="18.75" x14ac:dyDescent="0.3">
      <c r="A4" s="72" t="s">
        <v>47</v>
      </c>
      <c r="B4" s="76"/>
      <c r="C4" s="76"/>
      <c r="D4" s="76"/>
      <c r="E4" s="76"/>
      <c r="F4" s="76"/>
      <c r="G4" s="76"/>
      <c r="H4" s="76"/>
      <c r="I4" s="76"/>
      <c r="J4" s="76"/>
      <c r="K4" s="76"/>
      <c r="L4" s="76"/>
      <c r="M4" s="76"/>
      <c r="N4" s="76"/>
      <c r="O4" s="76"/>
      <c r="P4" s="76"/>
      <c r="Q4" s="76"/>
      <c r="R4" s="76"/>
      <c r="T4" s="71">
        <v>55</v>
      </c>
      <c r="U4" s="74">
        <f>LOOKUP(T4,'2015 Pension Calculation'!D20:D64,'2015 Pension Calculation'!H20:H64)</f>
        <v>621.68715419732609</v>
      </c>
      <c r="X4" s="75">
        <v>55</v>
      </c>
      <c r="Y4" s="71">
        <v>0.57799999999999996</v>
      </c>
    </row>
    <row r="5" spans="1:34" ht="18.75" x14ac:dyDescent="0.3">
      <c r="A5" s="72" t="s">
        <v>27</v>
      </c>
      <c r="B5" s="76"/>
      <c r="C5" s="76"/>
      <c r="D5" s="76"/>
      <c r="E5" s="76"/>
      <c r="F5" s="76"/>
      <c r="G5" s="76"/>
      <c r="H5" s="76"/>
      <c r="I5" s="76"/>
      <c r="J5" s="76"/>
      <c r="K5" s="76"/>
      <c r="L5" s="76"/>
      <c r="M5" s="76"/>
      <c r="N5" s="76"/>
      <c r="O5" s="76"/>
      <c r="P5" s="76"/>
      <c r="Q5" s="76"/>
      <c r="R5" s="76"/>
      <c r="T5" s="71">
        <v>56</v>
      </c>
      <c r="U5" s="74">
        <f>LOOKUP(T5,'2015 Pension Calculation'!D21:D65,'2015 Pension Calculation'!H21:H65)</f>
        <v>1234.2318502446915</v>
      </c>
      <c r="X5" s="75">
        <v>55.083333333333336</v>
      </c>
      <c r="Y5" s="71">
        <v>0.58099999999999996</v>
      </c>
    </row>
    <row r="6" spans="1:34" ht="18.75" x14ac:dyDescent="0.3">
      <c r="P6" s="76"/>
      <c r="Q6" s="76"/>
      <c r="R6" s="76"/>
      <c r="T6" s="71">
        <v>57</v>
      </c>
      <c r="U6" s="74">
        <f>LOOKUP(T6,'2015 Pension Calculation'!D22:D66,'2015 Pension Calculation'!H22:H66)</f>
        <v>1837.7685360560661</v>
      </c>
      <c r="X6" s="75">
        <v>55.166666666666664</v>
      </c>
      <c r="Y6" s="71">
        <v>0.58299999999999996</v>
      </c>
    </row>
    <row r="7" spans="1:34" ht="18.75" x14ac:dyDescent="0.3">
      <c r="A7" s="72" t="s">
        <v>28</v>
      </c>
      <c r="B7" s="76"/>
      <c r="C7" s="76"/>
      <c r="D7" s="76"/>
      <c r="E7" s="76"/>
      <c r="F7" s="76"/>
      <c r="G7" s="76"/>
      <c r="H7" s="76"/>
      <c r="I7" s="76"/>
      <c r="J7" s="76"/>
      <c r="K7" s="76"/>
      <c r="L7" s="76"/>
      <c r="M7" s="76"/>
      <c r="N7" s="76"/>
      <c r="O7" s="76"/>
      <c r="P7" s="76"/>
      <c r="Q7" s="76"/>
      <c r="R7" s="76"/>
      <c r="T7" s="71">
        <v>58</v>
      </c>
      <c r="U7" s="74">
        <f>LOOKUP(T7,'2015 Pension Calculation'!D23:D67,'2015 Pension Calculation'!H23:H67)</f>
        <v>2432.4296823702143</v>
      </c>
      <c r="X7" s="75">
        <v>55.25</v>
      </c>
      <c r="Y7" s="71">
        <v>0.58499999999999996</v>
      </c>
    </row>
    <row r="8" spans="1:34" ht="18.75" x14ac:dyDescent="0.3">
      <c r="A8" s="72" t="s">
        <v>48</v>
      </c>
      <c r="B8" s="76"/>
      <c r="C8" s="76"/>
      <c r="D8" s="76"/>
      <c r="E8" s="76"/>
      <c r="F8" s="76"/>
      <c r="G8" s="76"/>
      <c r="H8" s="76"/>
      <c r="I8" s="76"/>
      <c r="J8" s="76"/>
      <c r="K8" s="76"/>
      <c r="L8" s="76"/>
      <c r="M8" s="76"/>
      <c r="N8" s="76"/>
      <c r="O8" s="76"/>
      <c r="P8" s="76"/>
      <c r="Q8" s="76"/>
      <c r="R8" s="76"/>
      <c r="T8" s="71">
        <v>59</v>
      </c>
      <c r="U8" s="74">
        <f>LOOKUP(T8,'2015 Pension Calculation'!D24:D68,'2015 Pension Calculation'!H24:H68)</f>
        <v>3018.3458118268018</v>
      </c>
      <c r="X8" s="75">
        <v>55.333333333333336</v>
      </c>
      <c r="Y8" s="71">
        <v>0.58699999999999997</v>
      </c>
    </row>
    <row r="9" spans="1:34" ht="18.75" x14ac:dyDescent="0.3">
      <c r="A9" s="72"/>
      <c r="B9" s="76"/>
      <c r="C9" s="76"/>
      <c r="D9" s="76"/>
      <c r="E9" s="76"/>
      <c r="F9" s="76"/>
      <c r="G9" s="76"/>
      <c r="H9" s="76"/>
      <c r="I9" s="76"/>
      <c r="J9" s="76"/>
      <c r="K9" s="76"/>
      <c r="L9" s="76"/>
      <c r="M9" s="76"/>
      <c r="N9" s="76"/>
      <c r="O9" s="76"/>
      <c r="P9" s="76"/>
      <c r="Q9" s="76"/>
      <c r="R9" s="76"/>
      <c r="T9" s="71">
        <v>60</v>
      </c>
      <c r="U9" s="74">
        <f>LOOKUP(T9,'2015 Pension Calculation'!D25:D69,'2015 Pension Calculation'!H25:H69)</f>
        <v>3595.64552761491</v>
      </c>
      <c r="X9" s="75">
        <v>55.416666666666664</v>
      </c>
      <c r="Y9" s="71">
        <v>0.58899999999999997</v>
      </c>
    </row>
    <row r="10" spans="1:34" ht="18.75" x14ac:dyDescent="0.3">
      <c r="A10" s="72" t="s">
        <v>31</v>
      </c>
      <c r="B10" s="76"/>
      <c r="C10" s="76"/>
      <c r="D10" s="76"/>
      <c r="E10" s="76"/>
      <c r="F10" s="76"/>
      <c r="G10" s="76"/>
      <c r="H10" s="76"/>
      <c r="I10" s="76"/>
      <c r="J10" s="76"/>
      <c r="K10" s="76"/>
      <c r="L10" s="76"/>
      <c r="M10" s="76"/>
      <c r="N10" s="76"/>
      <c r="O10" s="76"/>
      <c r="P10" s="76"/>
      <c r="Q10" s="76"/>
      <c r="R10" s="76"/>
      <c r="T10" s="71">
        <v>61</v>
      </c>
      <c r="U10" s="74">
        <f>LOOKUP(T10,'2015 Pension Calculation'!D26:D70,'2015 Pension Calculation'!H26:H70)</f>
        <v>4164.4555417002521</v>
      </c>
      <c r="X10" s="75">
        <v>55.5</v>
      </c>
      <c r="Y10" s="71">
        <v>0.59199999999999997</v>
      </c>
    </row>
    <row r="11" spans="1:34" ht="18.75" x14ac:dyDescent="0.3">
      <c r="A11" s="72" t="s">
        <v>32</v>
      </c>
      <c r="B11" s="76"/>
      <c r="C11" s="76"/>
      <c r="D11" s="76"/>
      <c r="E11" s="76"/>
      <c r="F11" s="76"/>
      <c r="G11" s="76"/>
      <c r="H11" s="76"/>
      <c r="I11" s="76"/>
      <c r="J11" s="76"/>
      <c r="K11" s="76"/>
      <c r="L11" s="76"/>
      <c r="M11" s="76"/>
      <c r="N11" s="76"/>
      <c r="O11" s="76"/>
      <c r="P11" s="76"/>
      <c r="Q11" s="76"/>
      <c r="R11" s="76"/>
      <c r="T11" s="71">
        <v>62</v>
      </c>
      <c r="U11" s="74">
        <f>LOOKUP(T11,'2015 Pension Calculation'!D27:D71,'2015 Pension Calculation'!H27:H71)</f>
        <v>4724.9007026372801</v>
      </c>
      <c r="V11" s="71">
        <v>66</v>
      </c>
      <c r="X11" s="75">
        <v>55.583333333333336</v>
      </c>
      <c r="Y11" s="71">
        <v>0.59399999999999997</v>
      </c>
      <c r="AF11" s="71">
        <v>1</v>
      </c>
      <c r="AG11" s="71">
        <v>12</v>
      </c>
      <c r="AH11" s="75">
        <f>AF11/AG11</f>
        <v>8.3333333333333329E-2</v>
      </c>
    </row>
    <row r="12" spans="1:34" ht="18.75" x14ac:dyDescent="0.3">
      <c r="A12" s="73" t="s">
        <v>23</v>
      </c>
      <c r="B12" s="76"/>
      <c r="C12" s="76"/>
      <c r="D12" s="76"/>
      <c r="E12" s="76"/>
      <c r="F12" s="76"/>
      <c r="G12" s="76"/>
      <c r="H12" s="76"/>
      <c r="I12" s="76"/>
      <c r="J12" s="76"/>
      <c r="K12" s="76"/>
      <c r="L12" s="76"/>
      <c r="M12" s="76"/>
      <c r="N12" s="76"/>
      <c r="O12" s="76"/>
      <c r="P12" s="76"/>
      <c r="Q12" s="76"/>
      <c r="R12" s="76"/>
      <c r="T12" s="71">
        <v>63</v>
      </c>
      <c r="U12" s="74">
        <f>LOOKUP(T12,'2015 Pension Calculation'!D28:D72,'2015 Pension Calculation'!H28:H72)</f>
        <v>5277.104022972293</v>
      </c>
      <c r="X12" s="75">
        <v>55.666666666666664</v>
      </c>
      <c r="Y12" s="71">
        <v>0.59599999999999997</v>
      </c>
      <c r="AB12" s="71" t="s">
        <v>35</v>
      </c>
      <c r="AD12" s="71" t="s">
        <v>36</v>
      </c>
      <c r="AF12" s="71">
        <v>2</v>
      </c>
      <c r="AG12" s="71">
        <v>12</v>
      </c>
      <c r="AH12" s="75">
        <f t="shared" ref="AH12:AH21" si="0">AF12/AG12</f>
        <v>0.16666666666666666</v>
      </c>
    </row>
    <row r="13" spans="1:34" x14ac:dyDescent="0.25">
      <c r="T13" s="71">
        <v>64</v>
      </c>
      <c r="U13" s="74">
        <f>LOOKUP(T13,'2015 Pension Calculation'!D29:D73,'2015 Pension Calculation'!H29:H73)</f>
        <v>5821.1867062435558</v>
      </c>
      <c r="X13" s="75">
        <v>55.75</v>
      </c>
      <c r="Y13" s="71">
        <v>0.59799999999999998</v>
      </c>
      <c r="AF13" s="71">
        <v>3</v>
      </c>
      <c r="AG13" s="71">
        <v>12</v>
      </c>
      <c r="AH13" s="75">
        <f t="shared" si="0"/>
        <v>0.25</v>
      </c>
    </row>
    <row r="14" spans="1:34" ht="18.75" x14ac:dyDescent="0.3">
      <c r="A14" s="72" t="s">
        <v>38</v>
      </c>
      <c r="B14" s="72"/>
      <c r="C14" s="72"/>
      <c r="D14" s="72"/>
      <c r="E14" s="72"/>
      <c r="F14" s="76"/>
      <c r="G14" s="76"/>
      <c r="J14" s="80">
        <f>LOOKUP(V11,'2015 Pension Calculation'!D20:D64,'2015 Pension Calculation'!H20:H64)</f>
        <v>6885.4660899348546</v>
      </c>
      <c r="K14" s="76"/>
      <c r="T14" s="71">
        <v>65</v>
      </c>
      <c r="U14" s="74">
        <f>LOOKUP(T14,'2015 Pension Calculation'!D30:D74,'2015 Pension Calculation'!H30:H74)</f>
        <v>6357.268173584358</v>
      </c>
      <c r="X14" s="75">
        <v>55.833333333333336</v>
      </c>
      <c r="Y14" s="71">
        <v>0.6</v>
      </c>
      <c r="AB14" s="75">
        <f>K17/12</f>
        <v>0.91666666666666663</v>
      </c>
      <c r="AD14" s="75">
        <f>AB14+J17</f>
        <v>65.916666666666671</v>
      </c>
      <c r="AF14" s="71">
        <v>4</v>
      </c>
      <c r="AG14" s="71">
        <v>12</v>
      </c>
      <c r="AH14" s="75">
        <f t="shared" si="0"/>
        <v>0.33333333333333331</v>
      </c>
    </row>
    <row r="15" spans="1:34" ht="18.75" x14ac:dyDescent="0.3">
      <c r="A15" s="72"/>
      <c r="B15" s="72"/>
      <c r="C15" s="72"/>
      <c r="D15" s="72"/>
      <c r="E15" s="72"/>
      <c r="F15" s="76"/>
      <c r="G15" s="76"/>
      <c r="J15" s="77"/>
      <c r="K15" s="76"/>
      <c r="T15" s="71">
        <v>66</v>
      </c>
      <c r="U15" s="74">
        <f>LOOKUP(T15,'2015 Pension Calculation'!D31:D75,'2015 Pension Calculation'!H31:H75)</f>
        <v>6885.4660899348546</v>
      </c>
      <c r="X15" s="75">
        <v>55.916666666666664</v>
      </c>
      <c r="Y15" s="71">
        <v>0.60299999999999998</v>
      </c>
      <c r="AF15" s="71">
        <v>5</v>
      </c>
      <c r="AG15" s="71">
        <v>12</v>
      </c>
      <c r="AH15" s="75">
        <f t="shared" si="0"/>
        <v>0.41666666666666669</v>
      </c>
    </row>
    <row r="16" spans="1:34" ht="18" x14ac:dyDescent="0.35">
      <c r="A16" s="76"/>
      <c r="B16" s="76"/>
      <c r="C16" s="76"/>
      <c r="D16" s="76"/>
      <c r="E16" s="76"/>
      <c r="F16" s="76"/>
      <c r="G16" s="76"/>
      <c r="J16" s="72" t="s">
        <v>33</v>
      </c>
      <c r="K16" s="72" t="s">
        <v>34</v>
      </c>
      <c r="X16" s="75">
        <v>56</v>
      </c>
      <c r="Y16" s="71">
        <v>0.60499999999999998</v>
      </c>
      <c r="AF16" s="71">
        <v>6</v>
      </c>
      <c r="AG16" s="71">
        <v>12</v>
      </c>
      <c r="AH16" s="75">
        <f t="shared" si="0"/>
        <v>0.5</v>
      </c>
    </row>
    <row r="17" spans="1:34" ht="18" x14ac:dyDescent="0.35">
      <c r="A17" s="72" t="s">
        <v>45</v>
      </c>
      <c r="B17" s="72"/>
      <c r="C17" s="72"/>
      <c r="D17" s="72"/>
      <c r="E17" s="72"/>
      <c r="F17" s="76"/>
      <c r="G17" s="76"/>
      <c r="J17" s="85">
        <v>65</v>
      </c>
      <c r="K17" s="85">
        <v>11</v>
      </c>
      <c r="X17" s="75">
        <v>56.083333333333336</v>
      </c>
      <c r="Y17" s="71">
        <v>0.60699999999999998</v>
      </c>
      <c r="AF17" s="71">
        <v>7</v>
      </c>
      <c r="AG17" s="71">
        <v>12</v>
      </c>
      <c r="AH17" s="75">
        <f t="shared" si="0"/>
        <v>0.58333333333333337</v>
      </c>
    </row>
    <row r="18" spans="1:34" ht="18" x14ac:dyDescent="0.35">
      <c r="A18" s="76"/>
      <c r="B18" s="76"/>
      <c r="C18" s="76"/>
      <c r="D18" s="76"/>
      <c r="E18" s="76"/>
      <c r="F18" s="76"/>
      <c r="G18" s="76"/>
      <c r="J18" s="76"/>
      <c r="K18" s="72"/>
      <c r="X18" s="75">
        <v>56.166666666666664</v>
      </c>
      <c r="Y18" s="71">
        <v>0.61</v>
      </c>
      <c r="AF18" s="71">
        <v>8</v>
      </c>
      <c r="AG18" s="71">
        <v>12</v>
      </c>
      <c r="AH18" s="75">
        <f t="shared" si="0"/>
        <v>0.66666666666666663</v>
      </c>
    </row>
    <row r="19" spans="1:34" ht="18" x14ac:dyDescent="0.35">
      <c r="A19" s="72" t="s">
        <v>39</v>
      </c>
      <c r="B19" s="72"/>
      <c r="C19" s="72"/>
      <c r="D19" s="72"/>
      <c r="E19" s="72"/>
      <c r="F19" s="76"/>
      <c r="G19" s="76"/>
      <c r="J19" s="80">
        <f>LOOKUP(J17,Revaluation!C3:AU3,Revaluation!C49:AU49)</f>
        <v>6232.6158564552516</v>
      </c>
      <c r="K19" s="76"/>
      <c r="X19" s="75">
        <v>56.25</v>
      </c>
      <c r="Y19" s="71">
        <v>0.61199999999999999</v>
      </c>
      <c r="AF19" s="71">
        <v>9</v>
      </c>
      <c r="AG19" s="71">
        <v>12</v>
      </c>
      <c r="AH19" s="75">
        <f t="shared" si="0"/>
        <v>0.75</v>
      </c>
    </row>
    <row r="20" spans="1:34" ht="18" x14ac:dyDescent="0.35">
      <c r="A20" s="72"/>
      <c r="B20" s="72"/>
      <c r="C20" s="72"/>
      <c r="D20" s="72"/>
      <c r="E20" s="72"/>
      <c r="F20" s="76"/>
      <c r="G20" s="76"/>
      <c r="J20" s="76"/>
      <c r="K20" s="76"/>
      <c r="T20" s="71">
        <v>55</v>
      </c>
      <c r="U20" s="71">
        <v>0.55400000000000005</v>
      </c>
      <c r="X20" s="75">
        <v>56.333333333333336</v>
      </c>
      <c r="Y20" s="71">
        <v>0.61399999999999999</v>
      </c>
      <c r="AF20" s="71">
        <v>10</v>
      </c>
      <c r="AG20" s="71">
        <v>12</v>
      </c>
      <c r="AH20" s="75">
        <f t="shared" si="0"/>
        <v>0.83333333333333337</v>
      </c>
    </row>
    <row r="21" spans="1:34" ht="18" x14ac:dyDescent="0.35">
      <c r="A21" s="72" t="s">
        <v>24</v>
      </c>
      <c r="B21" s="72"/>
      <c r="C21" s="72"/>
      <c r="D21" s="72"/>
      <c r="F21" s="76"/>
      <c r="G21" s="76"/>
      <c r="J21" s="81">
        <f ca="1">LOOKUP(AD14,X4:X148,Y4:Y136)</f>
        <v>0.995</v>
      </c>
      <c r="K21" s="76"/>
      <c r="T21" s="71">
        <v>56</v>
      </c>
      <c r="U21" s="71">
        <v>0.57799999999999996</v>
      </c>
      <c r="X21" s="75">
        <v>56.416666666666664</v>
      </c>
      <c r="Y21" s="71">
        <v>0.61699999999999999</v>
      </c>
      <c r="AF21" s="71">
        <v>11</v>
      </c>
      <c r="AG21" s="71">
        <v>12</v>
      </c>
      <c r="AH21" s="75">
        <f t="shared" si="0"/>
        <v>0.91666666666666663</v>
      </c>
    </row>
    <row r="22" spans="1:34" ht="18" x14ac:dyDescent="0.35">
      <c r="A22" s="72" t="s">
        <v>37</v>
      </c>
      <c r="B22" s="72"/>
      <c r="C22" s="72"/>
      <c r="D22" s="72"/>
      <c r="F22" s="78"/>
      <c r="G22" s="78"/>
      <c r="J22" s="82">
        <f ca="1">SUM(1-J21)</f>
        <v>5.0000000000000044E-3</v>
      </c>
      <c r="K22" s="76"/>
      <c r="T22" s="71">
        <v>57</v>
      </c>
      <c r="U22" s="71">
        <v>0.60499999999999998</v>
      </c>
      <c r="X22" s="75">
        <v>56.5</v>
      </c>
      <c r="Y22" s="71">
        <v>0.61899999999999999</v>
      </c>
    </row>
    <row r="23" spans="1:34" ht="18.75" x14ac:dyDescent="0.3">
      <c r="A23" s="72"/>
      <c r="B23" s="72"/>
      <c r="C23" s="72"/>
      <c r="D23" s="72"/>
      <c r="E23" s="72"/>
      <c r="F23" s="76"/>
      <c r="G23" s="76"/>
      <c r="J23" s="76"/>
      <c r="K23" s="76"/>
      <c r="T23" s="71">
        <v>58</v>
      </c>
      <c r="U23" s="71">
        <v>0.63300000000000001</v>
      </c>
      <c r="X23" s="75">
        <v>56.583333333333336</v>
      </c>
      <c r="Y23" s="71">
        <v>0.621</v>
      </c>
    </row>
    <row r="24" spans="1:34" ht="18.75" x14ac:dyDescent="0.3">
      <c r="A24" s="72" t="s">
        <v>29</v>
      </c>
      <c r="B24" s="72"/>
      <c r="C24" s="72"/>
      <c r="D24" s="72"/>
      <c r="E24" s="72"/>
      <c r="F24" s="76"/>
      <c r="G24" s="76"/>
      <c r="J24" s="86">
        <f ca="1">J19*J21</f>
        <v>6201.4527771729754</v>
      </c>
      <c r="K24" s="76"/>
      <c r="T24" s="71">
        <v>59</v>
      </c>
      <c r="U24" s="71">
        <v>0.66300000000000003</v>
      </c>
      <c r="X24" s="75">
        <v>56.666666666666664</v>
      </c>
      <c r="Y24" s="71">
        <v>0.624</v>
      </c>
    </row>
    <row r="25" spans="1:34" ht="18.75" x14ac:dyDescent="0.3">
      <c r="A25" s="76"/>
      <c r="B25" s="76"/>
      <c r="C25" s="76"/>
      <c r="D25" s="76"/>
      <c r="E25" s="76"/>
      <c r="F25" s="76"/>
      <c r="G25" s="76"/>
      <c r="J25" s="76"/>
      <c r="K25" s="76"/>
      <c r="T25" s="71">
        <v>60</v>
      </c>
      <c r="U25" s="71">
        <v>0.69499999999999995</v>
      </c>
      <c r="X25" s="75">
        <v>56.75</v>
      </c>
      <c r="Y25" s="71">
        <v>0.626</v>
      </c>
    </row>
    <row r="26" spans="1:34" ht="18.75" x14ac:dyDescent="0.3">
      <c r="A26" s="72" t="s">
        <v>30</v>
      </c>
      <c r="B26" s="76"/>
      <c r="C26" s="76"/>
      <c r="D26" s="76"/>
      <c r="E26" s="76"/>
      <c r="F26" s="76"/>
      <c r="G26" s="76"/>
      <c r="J26" s="86">
        <f ca="1">J24/12</f>
        <v>516.78773143108128</v>
      </c>
      <c r="K26" s="76"/>
      <c r="T26" s="71">
        <v>61</v>
      </c>
      <c r="U26" s="71">
        <v>0.73</v>
      </c>
      <c r="X26" s="75">
        <v>56.833333333333336</v>
      </c>
      <c r="Y26" s="71">
        <v>0.628</v>
      </c>
    </row>
    <row r="27" spans="1:34" ht="15.75" x14ac:dyDescent="0.25">
      <c r="A27" s="79"/>
      <c r="B27" s="79"/>
      <c r="C27" s="79"/>
      <c r="D27" s="79"/>
      <c r="E27" s="79"/>
      <c r="F27" s="79"/>
      <c r="G27" s="79"/>
      <c r="H27" s="79"/>
      <c r="I27" s="79"/>
      <c r="J27" s="79"/>
      <c r="K27" s="79"/>
      <c r="T27" s="71">
        <v>62</v>
      </c>
      <c r="U27" s="71">
        <v>0.76700000000000002</v>
      </c>
      <c r="X27" s="75">
        <v>56.916666666666664</v>
      </c>
      <c r="Y27" s="71">
        <v>0.63100000000000001</v>
      </c>
    </row>
    <row r="28" spans="1:34" ht="15.75" x14ac:dyDescent="0.25">
      <c r="A28" s="79"/>
      <c r="B28" s="79"/>
      <c r="C28" s="79"/>
      <c r="D28" s="79"/>
      <c r="E28" s="79"/>
      <c r="F28" s="79"/>
      <c r="G28" s="79"/>
      <c r="H28" s="79"/>
      <c r="I28" s="79"/>
      <c r="J28" s="79"/>
      <c r="K28" s="79"/>
      <c r="T28" s="71">
        <v>64</v>
      </c>
      <c r="U28" s="71">
        <v>0.84899999999999998</v>
      </c>
      <c r="X28" s="75">
        <v>57</v>
      </c>
      <c r="Y28" s="71">
        <v>0.63300000000000001</v>
      </c>
    </row>
    <row r="29" spans="1:34" x14ac:dyDescent="0.25">
      <c r="T29" s="71">
        <v>63</v>
      </c>
      <c r="U29" s="71">
        <v>0.80700000000000005</v>
      </c>
      <c r="X29" s="75">
        <v>57.083333333333336</v>
      </c>
      <c r="Y29" s="71">
        <v>0.63600000000000001</v>
      </c>
    </row>
    <row r="30" spans="1:34" x14ac:dyDescent="0.25">
      <c r="T30" s="71">
        <v>65</v>
      </c>
      <c r="U30" s="71">
        <v>0.89600000000000002</v>
      </c>
      <c r="X30" s="75">
        <v>57.166666666666664</v>
      </c>
      <c r="Y30" s="71">
        <v>0.63800000000000001</v>
      </c>
    </row>
    <row r="31" spans="1:34" x14ac:dyDescent="0.25">
      <c r="T31" s="71">
        <v>66</v>
      </c>
      <c r="U31" s="71">
        <v>0.94599999999999995</v>
      </c>
      <c r="X31" s="75">
        <v>57.25</v>
      </c>
      <c r="Y31" s="71">
        <v>0.64100000000000001</v>
      </c>
    </row>
    <row r="32" spans="1:34" x14ac:dyDescent="0.25">
      <c r="X32" s="75">
        <v>57.333333333333336</v>
      </c>
      <c r="Y32" s="71">
        <v>0.64300000000000002</v>
      </c>
    </row>
    <row r="33" spans="24:25" x14ac:dyDescent="0.25">
      <c r="X33" s="75">
        <v>57.416666666666664</v>
      </c>
      <c r="Y33" s="71">
        <v>0.64600000000000002</v>
      </c>
    </row>
    <row r="34" spans="24:25" x14ac:dyDescent="0.25">
      <c r="X34" s="75">
        <v>57.5</v>
      </c>
      <c r="Y34" s="71">
        <v>0.64800000000000002</v>
      </c>
    </row>
    <row r="35" spans="24:25" x14ac:dyDescent="0.25">
      <c r="X35" s="75">
        <v>57.583333333333336</v>
      </c>
      <c r="Y35" s="71">
        <v>0.65100000000000002</v>
      </c>
    </row>
    <row r="36" spans="24:25" x14ac:dyDescent="0.25">
      <c r="X36" s="75">
        <v>57.666666666666664</v>
      </c>
      <c r="Y36" s="71">
        <v>0.65300000000000002</v>
      </c>
    </row>
    <row r="37" spans="24:25" x14ac:dyDescent="0.25">
      <c r="X37" s="75">
        <v>57.75</v>
      </c>
      <c r="Y37" s="71">
        <v>0.65600000000000003</v>
      </c>
    </row>
    <row r="38" spans="24:25" x14ac:dyDescent="0.25">
      <c r="X38" s="75">
        <v>57.833333333333336</v>
      </c>
      <c r="Y38" s="71">
        <v>0.65800000000000003</v>
      </c>
    </row>
    <row r="39" spans="24:25" x14ac:dyDescent="0.25">
      <c r="X39" s="75">
        <v>57.916666666666664</v>
      </c>
      <c r="Y39" s="71">
        <v>0.66100000000000003</v>
      </c>
    </row>
    <row r="40" spans="24:25" x14ac:dyDescent="0.25">
      <c r="X40" s="75">
        <v>58</v>
      </c>
      <c r="Y40" s="71">
        <v>0.66300000000000003</v>
      </c>
    </row>
    <row r="41" spans="24:25" x14ac:dyDescent="0.25">
      <c r="X41" s="75">
        <v>58.083333333333336</v>
      </c>
      <c r="Y41" s="71">
        <v>0.66600000000000004</v>
      </c>
    </row>
    <row r="42" spans="24:25" x14ac:dyDescent="0.25">
      <c r="X42" s="75">
        <v>58.166666666666664</v>
      </c>
      <c r="Y42" s="71">
        <v>0.66800000000000004</v>
      </c>
    </row>
    <row r="43" spans="24:25" x14ac:dyDescent="0.25">
      <c r="X43" s="75">
        <v>58.25</v>
      </c>
      <c r="Y43" s="71">
        <v>0.67100000000000004</v>
      </c>
    </row>
    <row r="44" spans="24:25" x14ac:dyDescent="0.25">
      <c r="X44" s="75">
        <v>58.333333333333336</v>
      </c>
      <c r="Y44" s="71">
        <v>0.67400000000000004</v>
      </c>
    </row>
    <row r="45" spans="24:25" x14ac:dyDescent="0.25">
      <c r="X45" s="75">
        <v>58.416666666666664</v>
      </c>
      <c r="Y45" s="71">
        <v>0.67600000000000005</v>
      </c>
    </row>
    <row r="46" spans="24:25" x14ac:dyDescent="0.25">
      <c r="X46" s="75">
        <v>58.5</v>
      </c>
      <c r="Y46" s="71">
        <v>0.67900000000000005</v>
      </c>
    </row>
    <row r="47" spans="24:25" x14ac:dyDescent="0.25">
      <c r="X47" s="75">
        <v>58.583333333333336</v>
      </c>
      <c r="Y47" s="71">
        <v>0.68200000000000005</v>
      </c>
    </row>
    <row r="48" spans="24:25" x14ac:dyDescent="0.25">
      <c r="X48" s="75">
        <v>58.666666666666664</v>
      </c>
      <c r="Y48" s="71">
        <v>0.68500000000000005</v>
      </c>
    </row>
    <row r="49" spans="24:25" x14ac:dyDescent="0.25">
      <c r="X49" s="75">
        <v>58.75</v>
      </c>
      <c r="Y49" s="71">
        <v>0.68700000000000006</v>
      </c>
    </row>
    <row r="50" spans="24:25" x14ac:dyDescent="0.25">
      <c r="X50" s="75">
        <v>58.833333333333336</v>
      </c>
      <c r="Y50" s="71">
        <v>0.69</v>
      </c>
    </row>
    <row r="51" spans="24:25" x14ac:dyDescent="0.25">
      <c r="X51" s="75">
        <v>58.916666666666664</v>
      </c>
      <c r="Y51" s="71">
        <v>0.69299999999999995</v>
      </c>
    </row>
    <row r="52" spans="24:25" x14ac:dyDescent="0.25">
      <c r="X52" s="75">
        <v>59</v>
      </c>
      <c r="Y52" s="71">
        <v>0.69499999999999995</v>
      </c>
    </row>
    <row r="53" spans="24:25" x14ac:dyDescent="0.25">
      <c r="X53" s="75">
        <v>59.083333333333336</v>
      </c>
      <c r="Y53" s="71">
        <v>0.69799999999999995</v>
      </c>
    </row>
    <row r="54" spans="24:25" x14ac:dyDescent="0.25">
      <c r="X54" s="75">
        <v>59.166666666666664</v>
      </c>
      <c r="Y54" s="71">
        <v>0.70099999999999996</v>
      </c>
    </row>
    <row r="55" spans="24:25" x14ac:dyDescent="0.25">
      <c r="X55" s="75">
        <v>59.25</v>
      </c>
      <c r="Y55" s="71">
        <v>0.70399999999999996</v>
      </c>
    </row>
    <row r="56" spans="24:25" x14ac:dyDescent="0.25">
      <c r="X56" s="75">
        <v>59.333333333333336</v>
      </c>
      <c r="Y56" s="71">
        <v>0.70699999999999996</v>
      </c>
    </row>
    <row r="57" spans="24:25" x14ac:dyDescent="0.25">
      <c r="X57" s="75">
        <v>59.416666666666664</v>
      </c>
      <c r="Y57" s="71">
        <v>0.71</v>
      </c>
    </row>
    <row r="58" spans="24:25" x14ac:dyDescent="0.25">
      <c r="X58" s="75">
        <v>59.5</v>
      </c>
      <c r="Y58" s="71">
        <v>0.71299999999999997</v>
      </c>
    </row>
    <row r="59" spans="24:25" x14ac:dyDescent="0.25">
      <c r="X59" s="75">
        <v>59.583333333333336</v>
      </c>
      <c r="Y59" s="71">
        <v>0.71499999999999997</v>
      </c>
    </row>
    <row r="60" spans="24:25" x14ac:dyDescent="0.25">
      <c r="X60" s="75">
        <v>59.666666666666664</v>
      </c>
      <c r="Y60" s="71">
        <v>0.71799999999999997</v>
      </c>
    </row>
    <row r="61" spans="24:25" x14ac:dyDescent="0.25">
      <c r="X61" s="75">
        <v>59.75</v>
      </c>
      <c r="Y61" s="71">
        <v>0.72099999999999997</v>
      </c>
    </row>
    <row r="62" spans="24:25" x14ac:dyDescent="0.25">
      <c r="X62" s="75">
        <v>59.833333333333336</v>
      </c>
      <c r="Y62" s="71">
        <v>0.72399999999999998</v>
      </c>
    </row>
    <row r="63" spans="24:25" x14ac:dyDescent="0.25">
      <c r="X63" s="75">
        <v>59.916666666666664</v>
      </c>
      <c r="Y63" s="71">
        <v>0.72699999999999998</v>
      </c>
    </row>
    <row r="64" spans="24:25" x14ac:dyDescent="0.25">
      <c r="X64" s="75">
        <v>60</v>
      </c>
      <c r="Y64" s="71">
        <v>0.73</v>
      </c>
    </row>
    <row r="65" spans="24:25" x14ac:dyDescent="0.25">
      <c r="X65" s="75">
        <v>60.083333333333336</v>
      </c>
      <c r="Y65" s="71">
        <v>0.73299999999999998</v>
      </c>
    </row>
    <row r="66" spans="24:25" x14ac:dyDescent="0.25">
      <c r="X66" s="75">
        <v>60.166666666666664</v>
      </c>
      <c r="Y66" s="71">
        <v>0.73599999999999999</v>
      </c>
    </row>
    <row r="67" spans="24:25" x14ac:dyDescent="0.25">
      <c r="X67" s="75">
        <v>60.25</v>
      </c>
      <c r="Y67" s="71">
        <v>0.73899999999999999</v>
      </c>
    </row>
    <row r="68" spans="24:25" x14ac:dyDescent="0.25">
      <c r="X68" s="75">
        <v>60.333333333333336</v>
      </c>
      <c r="Y68" s="71">
        <v>0.74199999999999999</v>
      </c>
    </row>
    <row r="69" spans="24:25" x14ac:dyDescent="0.25">
      <c r="X69" s="75">
        <v>60.416666666666664</v>
      </c>
      <c r="Y69" s="71">
        <v>0.745</v>
      </c>
    </row>
    <row r="70" spans="24:25" x14ac:dyDescent="0.25">
      <c r="X70" s="75">
        <v>60.5</v>
      </c>
      <c r="Y70" s="71">
        <v>0.748</v>
      </c>
    </row>
    <row r="71" spans="24:25" x14ac:dyDescent="0.25">
      <c r="X71" s="75">
        <v>60.583333333333336</v>
      </c>
      <c r="Y71" s="71">
        <v>0.751</v>
      </c>
    </row>
    <row r="72" spans="24:25" x14ac:dyDescent="0.25">
      <c r="X72" s="75">
        <v>60.666666666666664</v>
      </c>
      <c r="Y72" s="71">
        <v>0.754</v>
      </c>
    </row>
    <row r="73" spans="24:25" x14ac:dyDescent="0.25">
      <c r="X73" s="75">
        <v>60.75</v>
      </c>
      <c r="Y73" s="71">
        <v>0.75700000000000001</v>
      </c>
    </row>
    <row r="74" spans="24:25" x14ac:dyDescent="0.25">
      <c r="X74" s="75">
        <v>60.833333333333336</v>
      </c>
      <c r="Y74" s="71">
        <v>0.76100000000000001</v>
      </c>
    </row>
    <row r="75" spans="24:25" x14ac:dyDescent="0.25">
      <c r="X75" s="75">
        <v>60.916666666666664</v>
      </c>
      <c r="Y75" s="71">
        <v>0.76400000000000001</v>
      </c>
    </row>
    <row r="76" spans="24:25" x14ac:dyDescent="0.25">
      <c r="X76" s="75">
        <v>61</v>
      </c>
      <c r="Y76" s="71">
        <v>0.76700000000000002</v>
      </c>
    </row>
    <row r="77" spans="24:25" x14ac:dyDescent="0.25">
      <c r="X77" s="75">
        <v>61.083333333333336</v>
      </c>
      <c r="Y77" s="71">
        <v>0.77</v>
      </c>
    </row>
    <row r="78" spans="24:25" x14ac:dyDescent="0.25">
      <c r="X78" s="75">
        <v>61.166666666666664</v>
      </c>
      <c r="Y78" s="71">
        <v>0.77300000000000002</v>
      </c>
    </row>
    <row r="79" spans="24:25" x14ac:dyDescent="0.25">
      <c r="X79" s="75">
        <v>61.25</v>
      </c>
      <c r="Y79" s="71">
        <v>0.77700000000000002</v>
      </c>
    </row>
    <row r="80" spans="24:25" x14ac:dyDescent="0.25">
      <c r="X80" s="75">
        <v>61.333333333333336</v>
      </c>
      <c r="Y80" s="71">
        <v>0.78</v>
      </c>
    </row>
    <row r="81" spans="24:25" x14ac:dyDescent="0.25">
      <c r="X81" s="75">
        <v>61.416666666666664</v>
      </c>
      <c r="Y81" s="71">
        <v>0.78300000000000003</v>
      </c>
    </row>
    <row r="82" spans="24:25" x14ac:dyDescent="0.25">
      <c r="X82" s="75">
        <v>61.5</v>
      </c>
      <c r="Y82" s="71">
        <v>0.78700000000000003</v>
      </c>
    </row>
    <row r="83" spans="24:25" x14ac:dyDescent="0.25">
      <c r="X83" s="75">
        <v>61.583333333333336</v>
      </c>
      <c r="Y83" s="71">
        <v>0.79</v>
      </c>
    </row>
    <row r="84" spans="24:25" x14ac:dyDescent="0.25">
      <c r="X84" s="75">
        <v>61.666666666666664</v>
      </c>
      <c r="Y84" s="71">
        <v>0.79300000000000004</v>
      </c>
    </row>
    <row r="85" spans="24:25" x14ac:dyDescent="0.25">
      <c r="X85" s="75">
        <v>61.75</v>
      </c>
      <c r="Y85" s="71">
        <v>0.79700000000000004</v>
      </c>
    </row>
    <row r="86" spans="24:25" x14ac:dyDescent="0.25">
      <c r="X86" s="75">
        <v>61.833333333333336</v>
      </c>
      <c r="Y86" s="71">
        <v>0.8</v>
      </c>
    </row>
    <row r="87" spans="24:25" x14ac:dyDescent="0.25">
      <c r="X87" s="75">
        <v>61.916666666666664</v>
      </c>
      <c r="Y87" s="71">
        <v>0.80300000000000005</v>
      </c>
    </row>
    <row r="88" spans="24:25" x14ac:dyDescent="0.25">
      <c r="X88" s="75">
        <v>62</v>
      </c>
      <c r="Y88" s="71">
        <v>0.80700000000000005</v>
      </c>
    </row>
    <row r="89" spans="24:25" x14ac:dyDescent="0.25">
      <c r="X89" s="75">
        <v>62.083333333333336</v>
      </c>
      <c r="Y89" s="71">
        <v>0.81</v>
      </c>
    </row>
    <row r="90" spans="24:25" x14ac:dyDescent="0.25">
      <c r="X90" s="75">
        <v>62.166666666666664</v>
      </c>
      <c r="Y90" s="71">
        <v>0.81399999999999995</v>
      </c>
    </row>
    <row r="91" spans="24:25" x14ac:dyDescent="0.25">
      <c r="X91" s="75">
        <v>62.25</v>
      </c>
      <c r="Y91" s="71">
        <v>0.81699999999999995</v>
      </c>
    </row>
    <row r="92" spans="24:25" x14ac:dyDescent="0.25">
      <c r="X92" s="75">
        <v>62.333333333333336</v>
      </c>
      <c r="Y92" s="71">
        <v>0.82099999999999995</v>
      </c>
    </row>
    <row r="93" spans="24:25" x14ac:dyDescent="0.25">
      <c r="X93" s="75">
        <v>62.416666666666664</v>
      </c>
      <c r="Y93" s="71">
        <v>0.82399999999999995</v>
      </c>
    </row>
    <row r="94" spans="24:25" x14ac:dyDescent="0.25">
      <c r="X94" s="75">
        <v>62.5</v>
      </c>
      <c r="Y94" s="71">
        <v>0.82799999999999996</v>
      </c>
    </row>
    <row r="95" spans="24:25" x14ac:dyDescent="0.25">
      <c r="X95" s="75">
        <v>62.583333333333336</v>
      </c>
      <c r="Y95" s="71">
        <v>0.83199999999999996</v>
      </c>
    </row>
    <row r="96" spans="24:25" x14ac:dyDescent="0.25">
      <c r="X96" s="75">
        <v>62.666666666666664</v>
      </c>
      <c r="Y96" s="71">
        <v>0.83499999999999996</v>
      </c>
    </row>
    <row r="97" spans="24:25" x14ac:dyDescent="0.25">
      <c r="X97" s="75">
        <v>62.75</v>
      </c>
      <c r="Y97" s="71">
        <v>0.83899999999999997</v>
      </c>
    </row>
    <row r="98" spans="24:25" x14ac:dyDescent="0.25">
      <c r="X98" s="75">
        <v>62.833333333333336</v>
      </c>
      <c r="Y98" s="71">
        <v>0.84199999999999997</v>
      </c>
    </row>
    <row r="99" spans="24:25" x14ac:dyDescent="0.25">
      <c r="X99" s="75">
        <v>62.916666666666664</v>
      </c>
      <c r="Y99" s="71">
        <v>0.84599999999999997</v>
      </c>
    </row>
    <row r="100" spans="24:25" x14ac:dyDescent="0.25">
      <c r="X100" s="75">
        <v>63</v>
      </c>
      <c r="Y100" s="71">
        <v>0.84899999999999998</v>
      </c>
    </row>
    <row r="101" spans="24:25" x14ac:dyDescent="0.25">
      <c r="X101" s="75">
        <v>63.083333333333336</v>
      </c>
      <c r="Y101" s="71">
        <v>0.85299999999999998</v>
      </c>
    </row>
    <row r="102" spans="24:25" x14ac:dyDescent="0.25">
      <c r="X102" s="75">
        <v>63.166666666666664</v>
      </c>
      <c r="Y102" s="71">
        <v>0.85699999999999998</v>
      </c>
    </row>
    <row r="103" spans="24:25" x14ac:dyDescent="0.25">
      <c r="X103" s="75">
        <v>63.25</v>
      </c>
      <c r="Y103" s="71">
        <v>0.86099999999999999</v>
      </c>
    </row>
    <row r="104" spans="24:25" x14ac:dyDescent="0.25">
      <c r="X104" s="75">
        <v>63.333333333333336</v>
      </c>
      <c r="Y104" s="71">
        <v>0.86499999999999999</v>
      </c>
    </row>
    <row r="105" spans="24:25" x14ac:dyDescent="0.25">
      <c r="X105" s="75">
        <v>63.416666666666664</v>
      </c>
      <c r="Y105" s="71">
        <v>0.86899999999999999</v>
      </c>
    </row>
    <row r="106" spans="24:25" x14ac:dyDescent="0.25">
      <c r="X106" s="75">
        <v>63.5</v>
      </c>
      <c r="Y106" s="71">
        <v>0.873</v>
      </c>
    </row>
    <row r="107" spans="24:25" x14ac:dyDescent="0.25">
      <c r="X107" s="75">
        <v>63.583333333333336</v>
      </c>
      <c r="Y107" s="71">
        <v>0.876</v>
      </c>
    </row>
    <row r="108" spans="24:25" x14ac:dyDescent="0.25">
      <c r="X108" s="75">
        <v>63.666666666666664</v>
      </c>
      <c r="Y108" s="71">
        <v>0.88</v>
      </c>
    </row>
    <row r="109" spans="24:25" x14ac:dyDescent="0.25">
      <c r="X109" s="75">
        <v>63.75</v>
      </c>
      <c r="Y109" s="71">
        <v>0.88400000000000001</v>
      </c>
    </row>
    <row r="110" spans="24:25" x14ac:dyDescent="0.25">
      <c r="X110" s="75">
        <v>63.833333333333336</v>
      </c>
      <c r="Y110" s="71">
        <v>0.88800000000000001</v>
      </c>
    </row>
    <row r="111" spans="24:25" x14ac:dyDescent="0.25">
      <c r="X111" s="75">
        <v>63.916666666666664</v>
      </c>
      <c r="Y111" s="71">
        <v>0.89200000000000002</v>
      </c>
    </row>
    <row r="112" spans="24:25" x14ac:dyDescent="0.25">
      <c r="X112" s="75">
        <v>64</v>
      </c>
      <c r="Y112" s="71">
        <v>0.89600000000000002</v>
      </c>
    </row>
    <row r="113" spans="24:25" x14ac:dyDescent="0.25">
      <c r="X113" s="75">
        <v>64.083333333333329</v>
      </c>
      <c r="Y113" s="71">
        <v>0.9</v>
      </c>
    </row>
    <row r="114" spans="24:25" x14ac:dyDescent="0.25">
      <c r="X114" s="75">
        <v>64.166666666666671</v>
      </c>
      <c r="Y114" s="71">
        <v>0.90400000000000003</v>
      </c>
    </row>
    <row r="115" spans="24:25" x14ac:dyDescent="0.25">
      <c r="X115" s="75">
        <v>64.25</v>
      </c>
      <c r="Y115" s="71">
        <v>0.90800000000000003</v>
      </c>
    </row>
    <row r="116" spans="24:25" x14ac:dyDescent="0.25">
      <c r="X116" s="75">
        <v>64.333333333333329</v>
      </c>
      <c r="Y116" s="71">
        <v>0.91200000000000003</v>
      </c>
    </row>
    <row r="117" spans="24:25" x14ac:dyDescent="0.25">
      <c r="X117" s="75">
        <v>64.416666666666671</v>
      </c>
      <c r="Y117" s="71">
        <v>0.91700000000000004</v>
      </c>
    </row>
    <row r="118" spans="24:25" x14ac:dyDescent="0.25">
      <c r="X118" s="75">
        <v>64.5</v>
      </c>
      <c r="Y118" s="71">
        <v>0.92100000000000004</v>
      </c>
    </row>
    <row r="119" spans="24:25" x14ac:dyDescent="0.25">
      <c r="X119" s="75">
        <v>64.583333333333329</v>
      </c>
      <c r="Y119" s="71">
        <v>0.92500000000000004</v>
      </c>
    </row>
    <row r="120" spans="24:25" x14ac:dyDescent="0.25">
      <c r="X120" s="75">
        <v>64.666666666666671</v>
      </c>
      <c r="Y120" s="71">
        <v>0.92900000000000005</v>
      </c>
    </row>
    <row r="121" spans="24:25" x14ac:dyDescent="0.25">
      <c r="X121" s="75">
        <v>64.75</v>
      </c>
      <c r="Y121" s="71">
        <v>0.93300000000000005</v>
      </c>
    </row>
    <row r="122" spans="24:25" x14ac:dyDescent="0.25">
      <c r="X122" s="75">
        <v>64.833333333333329</v>
      </c>
      <c r="Y122" s="71">
        <v>0.93700000000000006</v>
      </c>
    </row>
    <row r="123" spans="24:25" x14ac:dyDescent="0.25">
      <c r="X123" s="75">
        <v>64.916666666666671</v>
      </c>
      <c r="Y123" s="71">
        <v>0.94199999999999995</v>
      </c>
    </row>
    <row r="124" spans="24:25" x14ac:dyDescent="0.25">
      <c r="X124" s="75">
        <v>65</v>
      </c>
      <c r="Y124" s="71">
        <v>0.94599999999999995</v>
      </c>
    </row>
    <row r="125" spans="24:25" x14ac:dyDescent="0.25">
      <c r="X125" s="75">
        <v>65.0833333333333</v>
      </c>
      <c r="Y125" s="71">
        <v>0.95</v>
      </c>
    </row>
    <row r="126" spans="24:25" x14ac:dyDescent="0.25">
      <c r="X126" s="75">
        <f>65+(2/12)</f>
        <v>65.166666666666671</v>
      </c>
      <c r="Y126" s="71">
        <v>0.95499999999999996</v>
      </c>
    </row>
    <row r="127" spans="24:25" x14ac:dyDescent="0.25">
      <c r="X127" s="75">
        <v>65.25</v>
      </c>
      <c r="Y127" s="71">
        <v>0.95899999999999996</v>
      </c>
    </row>
    <row r="128" spans="24:25" x14ac:dyDescent="0.25">
      <c r="X128" s="75">
        <v>65.3333333333333</v>
      </c>
      <c r="Y128" s="71">
        <v>0.96399999999999997</v>
      </c>
    </row>
    <row r="129" spans="24:25" x14ac:dyDescent="0.25">
      <c r="X129" s="75">
        <v>65.4166666666667</v>
      </c>
      <c r="Y129" s="71">
        <v>0.96799999999999997</v>
      </c>
    </row>
    <row r="130" spans="24:25" x14ac:dyDescent="0.25">
      <c r="X130" s="75">
        <v>65.5</v>
      </c>
      <c r="Y130" s="71">
        <v>0.97299999999999998</v>
      </c>
    </row>
    <row r="131" spans="24:25" x14ac:dyDescent="0.25">
      <c r="X131" s="75">
        <v>65.5833333333333</v>
      </c>
      <c r="Y131" s="71">
        <v>0.97699999999999998</v>
      </c>
    </row>
    <row r="132" spans="24:25" x14ac:dyDescent="0.25">
      <c r="X132" s="75">
        <v>65.6666666666667</v>
      </c>
      <c r="Y132" s="71">
        <v>0.98199999999999998</v>
      </c>
    </row>
    <row r="133" spans="24:25" x14ac:dyDescent="0.25">
      <c r="X133" s="75">
        <v>65.75</v>
      </c>
      <c r="Y133" s="71">
        <v>0.98599999999999999</v>
      </c>
    </row>
    <row r="134" spans="24:25" x14ac:dyDescent="0.25">
      <c r="X134" s="75">
        <v>65.8333333333333</v>
      </c>
      <c r="Y134" s="71">
        <v>0.99099999999999999</v>
      </c>
    </row>
    <row r="135" spans="24:25" x14ac:dyDescent="0.25">
      <c r="X135" s="75">
        <f>65+(11/12)</f>
        <v>65.916666666666671</v>
      </c>
      <c r="Y135" s="71">
        <v>0.995</v>
      </c>
    </row>
    <row r="136" spans="24:25" x14ac:dyDescent="0.25">
      <c r="X136" s="75">
        <v>66</v>
      </c>
      <c r="Y136" s="71">
        <v>1</v>
      </c>
    </row>
    <row r="137" spans="24:25" x14ac:dyDescent="0.25">
      <c r="X137" s="75">
        <v>66.0833333333333</v>
      </c>
      <c r="Y137" s="71">
        <v>1</v>
      </c>
    </row>
    <row r="138" spans="24:25" x14ac:dyDescent="0.25">
      <c r="X138" s="75">
        <v>66.1666666666667</v>
      </c>
      <c r="Y138" s="71">
        <v>1</v>
      </c>
    </row>
    <row r="139" spans="24:25" x14ac:dyDescent="0.25">
      <c r="X139" s="75">
        <v>66.25</v>
      </c>
      <c r="Y139" s="71">
        <v>1</v>
      </c>
    </row>
    <row r="140" spans="24:25" x14ac:dyDescent="0.25">
      <c r="X140" s="75">
        <v>66.3333333333333</v>
      </c>
      <c r="Y140" s="71">
        <v>1</v>
      </c>
    </row>
    <row r="141" spans="24:25" x14ac:dyDescent="0.25">
      <c r="X141" s="75">
        <v>66.4166666666667</v>
      </c>
      <c r="Y141" s="71">
        <v>1</v>
      </c>
    </row>
    <row r="142" spans="24:25" x14ac:dyDescent="0.25">
      <c r="X142" s="75">
        <v>66.5</v>
      </c>
      <c r="Y142" s="71">
        <v>1</v>
      </c>
    </row>
    <row r="143" spans="24:25" x14ac:dyDescent="0.25">
      <c r="X143" s="75">
        <v>66.5833333333333</v>
      </c>
      <c r="Y143" s="71">
        <v>1</v>
      </c>
    </row>
    <row r="144" spans="24:25" x14ac:dyDescent="0.25">
      <c r="X144" s="75">
        <v>66.6666666666667</v>
      </c>
      <c r="Y144" s="71">
        <v>1</v>
      </c>
    </row>
    <row r="145" spans="24:25" x14ac:dyDescent="0.25">
      <c r="X145" s="75">
        <v>66.75</v>
      </c>
      <c r="Y145" s="71">
        <v>1</v>
      </c>
    </row>
    <row r="146" spans="24:25" x14ac:dyDescent="0.25">
      <c r="X146" s="75">
        <v>66.8333333333333</v>
      </c>
      <c r="Y146" s="71">
        <v>1</v>
      </c>
    </row>
    <row r="147" spans="24:25" x14ac:dyDescent="0.25">
      <c r="X147" s="75">
        <v>66.9166666666667</v>
      </c>
      <c r="Y147" s="71">
        <v>1</v>
      </c>
    </row>
    <row r="148" spans="24:25" x14ac:dyDescent="0.25">
      <c r="X148" s="75">
        <v>67</v>
      </c>
      <c r="Y148" s="71">
        <v>1</v>
      </c>
    </row>
    <row r="149" spans="24:25" x14ac:dyDescent="0.25">
      <c r="X149" s="75">
        <v>67.0833333333333</v>
      </c>
      <c r="Y149" s="71">
        <v>1</v>
      </c>
    </row>
    <row r="150" spans="24:25" x14ac:dyDescent="0.25">
      <c r="X150" s="75">
        <v>67.167676767676696</v>
      </c>
      <c r="Y150" s="71">
        <v>1</v>
      </c>
    </row>
    <row r="151" spans="24:25" x14ac:dyDescent="0.25">
      <c r="X151" s="75">
        <v>67.25</v>
      </c>
      <c r="Y151" s="71">
        <v>1</v>
      </c>
    </row>
    <row r="152" spans="24:25" x14ac:dyDescent="0.25">
      <c r="X152" s="75">
        <v>67.3333333333333</v>
      </c>
      <c r="Y152" s="71">
        <v>1</v>
      </c>
    </row>
    <row r="153" spans="24:25" x14ac:dyDescent="0.25">
      <c r="X153" s="75">
        <v>67.416767676767705</v>
      </c>
      <c r="Y153" s="71">
        <v>1</v>
      </c>
    </row>
    <row r="154" spans="24:25" x14ac:dyDescent="0.25">
      <c r="X154" s="75">
        <v>67.5</v>
      </c>
      <c r="Y154" s="71">
        <v>1</v>
      </c>
    </row>
    <row r="155" spans="24:25" x14ac:dyDescent="0.25">
      <c r="X155" s="75">
        <v>67.5833333333333</v>
      </c>
      <c r="Y155" s="71">
        <v>1</v>
      </c>
    </row>
    <row r="156" spans="24:25" x14ac:dyDescent="0.25">
      <c r="X156" s="75">
        <v>67.676767676767696</v>
      </c>
      <c r="Y156" s="71">
        <v>1</v>
      </c>
    </row>
    <row r="157" spans="24:25" x14ac:dyDescent="0.25">
      <c r="X157" s="75">
        <v>67.75</v>
      </c>
      <c r="Y157" s="71">
        <v>1</v>
      </c>
    </row>
    <row r="158" spans="24:25" x14ac:dyDescent="0.25">
      <c r="X158" s="75">
        <v>67.8333333333333</v>
      </c>
      <c r="Y158" s="71">
        <v>1</v>
      </c>
    </row>
    <row r="159" spans="24:25" x14ac:dyDescent="0.25">
      <c r="X159" s="75">
        <v>67.916767676767705</v>
      </c>
      <c r="Y159" s="71">
        <v>1</v>
      </c>
    </row>
  </sheetData>
  <sheetProtection password="C59F" sheet="1" objects="1" scenarios="1"/>
  <sortState ref="Y113:Y136">
    <sortCondition ref="Y148"/>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2015 Pension Calculation</vt:lpstr>
      <vt:lpstr>Historical CPI Rates</vt:lpstr>
      <vt:lpstr>Revaluation</vt:lpstr>
      <vt:lpstr>Variables</vt:lpstr>
      <vt:lpstr>2015 VER Calculator </vt:lpstr>
      <vt:lpstr>Revaluation!Print_Area</vt:lpstr>
    </vt:vector>
  </TitlesOfParts>
  <Company>HSC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Bradley</dc:creator>
  <cp:lastModifiedBy>Elaine Irwin</cp:lastModifiedBy>
  <cp:lastPrinted>2016-02-26T12:12:28Z</cp:lastPrinted>
  <dcterms:created xsi:type="dcterms:W3CDTF">2016-02-25T16:30:52Z</dcterms:created>
  <dcterms:modified xsi:type="dcterms:W3CDTF">2018-05-18T13:21:18Z</dcterms:modified>
</cp:coreProperties>
</file>